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D:\IBC\Gho Agro\Liquidation\Claims\"/>
    </mc:Choice>
  </mc:AlternateContent>
  <xr:revisionPtr revIDLastSave="0" documentId="13_ncr:1_{1680AF06-54AE-4F59-B34B-0904D00D76C9}" xr6:coauthVersionLast="47" xr6:coauthVersionMax="47" xr10:uidLastSave="{00000000-0000-0000-0000-000000000000}"/>
  <bookViews>
    <workbookView xWindow="-108" yWindow="-108" windowWidth="23256" windowHeight="12456" activeTab="1" xr2:uid="{00000000-000D-0000-FFFF-FFFF00000000}"/>
  </bookViews>
  <sheets>
    <sheet name="summary" sheetId="7" r:id="rId1"/>
    <sheet name="Claims" sheetId="6" r:id="rId2"/>
    <sheet name="Sheet1" sheetId="8" r:id="rId3"/>
  </sheets>
  <definedNames>
    <definedName name="_xlnm.Print_Area" localSheetId="1">Claims!$A$1:$S$17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6" l="1"/>
  <c r="F14" i="7"/>
  <c r="F8" i="7" l="1"/>
  <c r="D8" i="7"/>
  <c r="G7" i="7"/>
  <c r="F4" i="7"/>
  <c r="J12" i="6"/>
  <c r="J18" i="6" s="1"/>
  <c r="E12" i="6"/>
  <c r="F3" i="7" s="1"/>
  <c r="D12" i="6"/>
  <c r="D3" i="7" s="1"/>
  <c r="D18" i="6"/>
  <c r="E18" i="6"/>
  <c r="Q18" i="6"/>
  <c r="R18" i="6"/>
  <c r="F10" i="6" l="1"/>
  <c r="F12" i="6" s="1"/>
  <c r="F11" i="6"/>
  <c r="J26" i="6"/>
  <c r="E38" i="6"/>
  <c r="D38" i="6"/>
  <c r="Q37" i="6"/>
  <c r="G8" i="7" s="1"/>
  <c r="F37" i="6" l="1"/>
  <c r="F38" i="6" s="1"/>
  <c r="E36" i="6"/>
  <c r="F9" i="7" s="1"/>
  <c r="D36" i="6"/>
  <c r="D9" i="7" s="1"/>
  <c r="F35" i="6" l="1"/>
  <c r="F34" i="6"/>
  <c r="E33" i="6"/>
  <c r="F7" i="7" s="1"/>
  <c r="D33" i="6"/>
  <c r="D7" i="7" s="1"/>
  <c r="F36" i="6" l="1"/>
  <c r="F31" i="6"/>
  <c r="F32" i="6"/>
  <c r="F30" i="6"/>
  <c r="F29" i="6"/>
  <c r="G10" i="6" l="1"/>
  <c r="G11" i="6"/>
  <c r="F33" i="6"/>
  <c r="R25" i="6"/>
  <c r="D25" i="6"/>
  <c r="D26" i="6" s="1"/>
  <c r="G11" i="7"/>
  <c r="F11" i="7"/>
  <c r="H11" i="7"/>
  <c r="D4" i="7" l="1"/>
  <c r="D11" i="7" s="1"/>
  <c r="D39" i="6"/>
  <c r="R39" i="6"/>
  <c r="Q39" i="6"/>
  <c r="R26" i="6" l="1"/>
  <c r="F14" i="6"/>
  <c r="F16" i="6"/>
  <c r="F17" i="6"/>
  <c r="N11" i="6"/>
  <c r="G15" i="6"/>
  <c r="N16" i="6"/>
  <c r="N17" i="6"/>
  <c r="N10" i="6"/>
  <c r="F18" i="6" l="1"/>
  <c r="N18" i="6"/>
  <c r="G14" i="6"/>
  <c r="G31" i="6"/>
  <c r="G16" i="6"/>
  <c r="G34" i="6"/>
  <c r="G29" i="6"/>
  <c r="G37" i="6"/>
  <c r="G30" i="6"/>
  <c r="G32" i="6"/>
  <c r="G17" i="6"/>
  <c r="G35" i="6"/>
  <c r="G39" i="6" l="1"/>
</calcChain>
</file>

<file path=xl/sharedStrings.xml><?xml version="1.0" encoding="utf-8"?>
<sst xmlns="http://schemas.openxmlformats.org/spreadsheetml/2006/main" count="176" uniqueCount="124">
  <si>
    <t>SL. NO.</t>
  </si>
  <si>
    <t>NAME OF CREDITOR</t>
  </si>
  <si>
    <t>DETAILS OF CLAIMS RECEIVED</t>
  </si>
  <si>
    <t>DATE OF RECEIPT</t>
  </si>
  <si>
    <t>AMOUNT CLAIMED</t>
  </si>
  <si>
    <t>AMOUNT OF CLAIM ADMITTED</t>
  </si>
  <si>
    <t>NATURE OF CLAIM</t>
  </si>
  <si>
    <t>AMOUNT COVERED BY SECURITY INTEREST</t>
  </si>
  <si>
    <t>AMOUNT COVERED BY GUARANTEE</t>
  </si>
  <si>
    <t>DETAILS OF CLAIM ADMITTED</t>
  </si>
  <si>
    <t>AMOUNT OF CONTINGENT CLAIM</t>
  </si>
  <si>
    <t>AMOUNT OF ANY MUTUAL DUES, THAT MAY BE SET OFF</t>
  </si>
  <si>
    <t>AMOUNT OF CLAIM UNDER VERIFICATION</t>
  </si>
  <si>
    <t>REMARKS  IF ANY</t>
  </si>
  <si>
    <t>AMOUNT OF CLAIM NOT ACCEPTED</t>
  </si>
  <si>
    <t>NIL</t>
  </si>
  <si>
    <t>Whether Security interest relinquished Yes or NO</t>
  </si>
  <si>
    <t>Details of security interest</t>
  </si>
  <si>
    <t>YES</t>
  </si>
  <si>
    <t>Sl.No.</t>
  </si>
  <si>
    <t>Stakeholders</t>
  </si>
  <si>
    <t>No. admitted</t>
  </si>
  <si>
    <t>Amount claimed Rs</t>
  </si>
  <si>
    <t>Amt admitted Rs.</t>
  </si>
  <si>
    <t>Rejected  in Rs.</t>
  </si>
  <si>
    <t>I</t>
  </si>
  <si>
    <t>Secured Financial Creditors</t>
  </si>
  <si>
    <t>II</t>
  </si>
  <si>
    <t>III</t>
  </si>
  <si>
    <t>IV</t>
  </si>
  <si>
    <t>Employees</t>
  </si>
  <si>
    <t>V</t>
  </si>
  <si>
    <t>OC</t>
  </si>
  <si>
    <t>VI</t>
  </si>
  <si>
    <t>Government</t>
  </si>
  <si>
    <t>Citibank, N.A.</t>
  </si>
  <si>
    <t>09.02.2023</t>
  </si>
  <si>
    <t>Siemens Financial Services Private Limited</t>
  </si>
  <si>
    <t>10.02.2023</t>
  </si>
  <si>
    <t>08.02.2023</t>
  </si>
  <si>
    <t>Kotak Mahindra Prime Limited</t>
  </si>
  <si>
    <t>Samunnati Financial Intermediation &amp; Services Pvt. Ltd</t>
  </si>
  <si>
    <t>25.01.2023</t>
  </si>
  <si>
    <t>Shriram Finance Limited</t>
  </si>
  <si>
    <t>Loan - Principal and Interest oustanding</t>
  </si>
  <si>
    <t>Asset leased out to the CD</t>
  </si>
  <si>
    <t>NA</t>
  </si>
  <si>
    <t xml:space="preserve">NIL </t>
  </si>
  <si>
    <t>Clarification sought from the claimant</t>
  </si>
  <si>
    <t>Vehicle Loan</t>
  </si>
  <si>
    <t>Punjab National Bank Total claim : 682189017
CIRP exp 2615176</t>
  </si>
  <si>
    <t>Note:1</t>
  </si>
  <si>
    <t>Vehicles</t>
  </si>
  <si>
    <t>Workman</t>
  </si>
  <si>
    <t>Unsecured Financial Creditors</t>
  </si>
  <si>
    <t>No. claimed</t>
  </si>
  <si>
    <t>Total</t>
  </si>
  <si>
    <t>% share in total claims admitted</t>
  </si>
  <si>
    <t>Other Stakeholder - Preference Shareholder</t>
  </si>
  <si>
    <t xml:space="preserve"> -</t>
  </si>
  <si>
    <t>Vimal Raj Chordia</t>
  </si>
  <si>
    <t>Documents Awaited</t>
  </si>
  <si>
    <t>Ranjithmal Chordia</t>
  </si>
  <si>
    <t>Pankaj Bethala</t>
  </si>
  <si>
    <t>Hemanth Chordia</t>
  </si>
  <si>
    <t>Tiruchirappalli District Cooperative Milk Producers Union Ltd</t>
  </si>
  <si>
    <t>02.02.2023</t>
  </si>
  <si>
    <t xml:space="preserve">Non-conversion and supply of Milk Powder </t>
  </si>
  <si>
    <t>No dues as per books of Account</t>
  </si>
  <si>
    <t>Dindugal District Cooperative Milk Producers Union Ltd</t>
  </si>
  <si>
    <t>07.02.2023</t>
  </si>
  <si>
    <t>Yasin Impex India Private Limited</t>
  </si>
  <si>
    <t>Logistic services provided</t>
  </si>
  <si>
    <t>Salem District Co-operative Milk Producers Union Ltd</t>
  </si>
  <si>
    <t>Adjusted against the deposit available with Aavin</t>
  </si>
  <si>
    <t>Aqua Treat Corporation</t>
  </si>
  <si>
    <t>24.12.2021</t>
  </si>
  <si>
    <t>Supplier</t>
  </si>
  <si>
    <t>M/s. A.R.Damodara Mudaliar &amp; Co</t>
  </si>
  <si>
    <t>31.01.2022</t>
  </si>
  <si>
    <t>Contractor supplying vehicles</t>
  </si>
  <si>
    <t>ESI Corporation</t>
  </si>
  <si>
    <t>23.02.2022</t>
  </si>
  <si>
    <t>ESI dues</t>
  </si>
  <si>
    <t>Employees Provident Fund Organisation Trichy</t>
  </si>
  <si>
    <t>16.03.2022</t>
  </si>
  <si>
    <t>PF dues</t>
  </si>
  <si>
    <t>ASK Pravi Private Equity Opportunities Fund</t>
  </si>
  <si>
    <t>Preference Share Capital</t>
  </si>
  <si>
    <t>Preference Share Capital is considered. Premium not considered</t>
  </si>
  <si>
    <t>chordia.hemanth@gmail.com</t>
  </si>
  <si>
    <t>vimalchoradia@gmail.com</t>
  </si>
  <si>
    <t>pankaj@adinathgroup.in</t>
  </si>
  <si>
    <t>dgmpaavintrichy@gmail.com</t>
  </si>
  <si>
    <t>aavindigl@gmail.com</t>
  </si>
  <si>
    <t>annamalai@yasin.in</t>
  </si>
  <si>
    <t>aavinslm@gmail.com</t>
  </si>
  <si>
    <t xml:space="preserve">aquatreatmuthu@gmail.com </t>
  </si>
  <si>
    <t>sathy@ardsons.com</t>
  </si>
  <si>
    <t>legal.tn@esic.nic.in</t>
  </si>
  <si>
    <t>jayanta@askpravi.com</t>
  </si>
  <si>
    <t>ro.trichy@epfindia.gov.in</t>
  </si>
  <si>
    <t>hitesh.joshi@shriramcity.com
mathew.s@shriramfinance.me
selvakumar.ml@shriramfinance.in</t>
  </si>
  <si>
    <t xml:space="preserve">sankaranarayana.sarma@samunnati.com 
kumar.sv@samunnati.com </t>
  </si>
  <si>
    <t>zs8341@pnb.co.in
ranjithg@pnb.co.in</t>
  </si>
  <si>
    <t>santhosh.s3@kotak.com
anoop.jose@kotak.com
godson.vinokaran@kotak.com</t>
  </si>
  <si>
    <t>ADMITTED % CLASSWISE</t>
  </si>
  <si>
    <t>ADMITTED % TO OVERALL CLAIM ADMITTED</t>
  </si>
  <si>
    <r>
      <rPr>
        <b/>
        <sz val="11"/>
        <color theme="1"/>
        <rFont val="Calibri"/>
        <family val="2"/>
        <scheme val="minor"/>
      </rPr>
      <t xml:space="preserve">Note 1: </t>
    </r>
    <r>
      <rPr>
        <sz val="11"/>
        <color theme="1"/>
        <rFont val="Calibri"/>
        <family val="2"/>
        <scheme val="minor"/>
      </rPr>
      <t xml:space="preserve"> First charge on the land and buildings, Plant and Machinery, Block of Assets, Book Debts and other movable current assets movable and immovable assets in the name of the Company located in factory godowns or other places of Gho Agro Private Limited. 
Stock of Raw Materials, stores, Work in progress, FG and Secured Debtors, book debts, outstanding decrees, money receivables, subsidies, bill contracts, investments and current assets of Gho Agro Private Limited
Property owned by Vimalraj Chordia and Hemant Raj Chordia in S.No. 147/2A, 147/3A, 148/15A, 148/16, 148/17, 144/3A, 144.3B, 144.4A, 144/8, 142/12, 142/13, 148/18, 148/19 at Nagar village, Ullundurpet taluk, Villupuram dist 606 107 within sub registration limit of Ullundurpet covering total extant of 8.19 acres
</t>
    </r>
  </si>
  <si>
    <t>arun6.nair@citi.com;
taniya.banerjee@citi.com</t>
  </si>
  <si>
    <t>vaibhav.privadarshi@siemens.com;
sidharth.vidhyarthi@siemens.com; janakiraman.iyer@siemens.com; 
bala.kumaran@siemens.com</t>
  </si>
  <si>
    <t xml:space="preserve"> NAME OF THE CORPORATE DEBTOR :  GHO AGRO PRIVATE  LIMITED</t>
  </si>
  <si>
    <t>DATE OF COMMENCEMENT OF LIQUIDATION 03.01.2023</t>
  </si>
  <si>
    <t>LIST OF STAKEHOLDERS  AS ON 11.03.2023</t>
  </si>
  <si>
    <t>UNSECURED FC</t>
  </si>
  <si>
    <t>Contingent (Claim under Verrification)</t>
  </si>
  <si>
    <t>GHO AGRO PRIVATE LIMITED 
CLAIMS RECEIVED FROM  STAKEHOLDERS ON LIQUIDATION</t>
  </si>
  <si>
    <t xml:space="preserve">Total </t>
  </si>
  <si>
    <t>SECURED FINANCIAL CREDITORS</t>
  </si>
  <si>
    <t>UNSECURED FINANCIAL CREDITORS</t>
  </si>
  <si>
    <t>IRP COST</t>
  </si>
  <si>
    <t>LIQUIDATION COST TILL DATE</t>
  </si>
  <si>
    <t>CIRP cost</t>
  </si>
  <si>
    <t xml:space="preserve">Liquidation Cost till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</si>
</sst>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0;[Red]0.00"/>
    <numFmt numFmtId="166" formatCode="0.0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u/>
      <sz val="11"/>
      <color theme="10"/>
      <name val="Calibri"/>
      <family val="2"/>
      <scheme val="minor"/>
    </font>
    <font>
      <u/>
      <sz val="11"/>
      <name val="Times New Roman"/>
      <family val="1"/>
    </font>
    <font>
      <b/>
      <u/>
      <sz val="11"/>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0" fontId="5" fillId="0" borderId="0" applyNumberFormat="0" applyFill="0" applyBorder="0" applyAlignment="0" applyProtection="0"/>
  </cellStyleXfs>
  <cellXfs count="149">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0" fontId="1" fillId="0" borderId="1" xfId="0" applyFont="1" applyBorder="1" applyAlignment="1">
      <alignment vertical="top" wrapText="1"/>
    </xf>
    <xf numFmtId="0" fontId="0" fillId="0" borderId="1" xfId="0" applyBorder="1"/>
    <xf numFmtId="0" fontId="0" fillId="0" borderId="1" xfId="0" applyBorder="1" applyAlignment="1">
      <alignment vertical="top" wrapText="1"/>
    </xf>
    <xf numFmtId="0" fontId="0" fillId="0" borderId="1" xfId="0" applyBorder="1" applyAlignment="1">
      <alignment vertical="top"/>
    </xf>
    <xf numFmtId="43" fontId="0" fillId="0" borderId="1" xfId="1" applyFont="1" applyBorder="1"/>
    <xf numFmtId="0" fontId="1" fillId="0" borderId="1" xfId="0" applyFont="1" applyBorder="1" applyAlignment="1">
      <alignment horizontal="center" vertical="top"/>
    </xf>
    <xf numFmtId="164" fontId="0" fillId="0" borderId="1" xfId="1" applyNumberFormat="1" applyFont="1" applyBorder="1"/>
    <xf numFmtId="1" fontId="0" fillId="0" borderId="1" xfId="1" applyNumberFormat="1" applyFont="1" applyBorder="1"/>
    <xf numFmtId="0" fontId="1" fillId="0" borderId="1" xfId="0" applyFont="1" applyBorder="1" applyAlignment="1">
      <alignment horizontal="center" vertical="top" wrapText="1"/>
    </xf>
    <xf numFmtId="3" fontId="1" fillId="0" borderId="1" xfId="0" applyNumberFormat="1" applyFont="1" applyBorder="1" applyAlignment="1">
      <alignment horizontal="center" vertical="top"/>
    </xf>
    <xf numFmtId="43" fontId="1" fillId="0" borderId="1" xfId="0" applyNumberFormat="1" applyFont="1" applyBorder="1" applyAlignment="1">
      <alignment vertical="top"/>
    </xf>
    <xf numFmtId="164" fontId="1" fillId="0" borderId="1" xfId="0" applyNumberFormat="1" applyFont="1" applyBorder="1" applyAlignment="1">
      <alignment horizontal="center" vertical="top"/>
    </xf>
    <xf numFmtId="0" fontId="0" fillId="0" borderId="0" xfId="0" applyAlignment="1">
      <alignment vertical="top"/>
    </xf>
    <xf numFmtId="0" fontId="1" fillId="0" borderId="0" xfId="0" applyFont="1" applyAlignment="1">
      <alignment vertical="top"/>
    </xf>
    <xf numFmtId="1" fontId="1" fillId="0" borderId="1" xfId="0" applyNumberFormat="1" applyFont="1" applyBorder="1" applyAlignment="1">
      <alignment horizontal="center" vertical="top"/>
    </xf>
    <xf numFmtId="164" fontId="0" fillId="0" borderId="1" xfId="1" applyNumberFormat="1" applyFont="1" applyBorder="1" applyAlignment="1">
      <alignment horizontal="right" vertical="top"/>
    </xf>
    <xf numFmtId="164" fontId="3" fillId="0" borderId="1" xfId="1" applyNumberFormat="1" applyFont="1" applyBorder="1" applyAlignment="1">
      <alignment horizontal="center" vertical="top"/>
    </xf>
    <xf numFmtId="164" fontId="0" fillId="0" borderId="1" xfId="1" applyNumberFormat="1" applyFont="1" applyBorder="1" applyAlignment="1">
      <alignment horizontal="right"/>
    </xf>
    <xf numFmtId="164" fontId="3" fillId="0" borderId="1" xfId="1" applyNumberFormat="1" applyFont="1" applyBorder="1" applyAlignment="1">
      <alignment vertical="top" wrapText="1"/>
    </xf>
    <xf numFmtId="164" fontId="3" fillId="0" borderId="1" xfId="0" applyNumberFormat="1" applyFont="1" applyBorder="1" applyAlignment="1">
      <alignment horizontal="right" vertical="top"/>
    </xf>
    <xf numFmtId="164" fontId="0" fillId="0" borderId="1" xfId="1" applyNumberFormat="1" applyFont="1" applyBorder="1" applyAlignment="1">
      <alignment vertical="top"/>
    </xf>
    <xf numFmtId="164" fontId="0" fillId="0" borderId="1" xfId="1"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4" fillId="0" borderId="1" xfId="0" applyFont="1" applyBorder="1" applyAlignment="1">
      <alignment horizontal="left" vertical="top" wrapText="1"/>
    </xf>
    <xf numFmtId="43" fontId="3" fillId="0" borderId="1" xfId="1" applyFont="1" applyBorder="1" applyAlignment="1">
      <alignment vertical="top"/>
    </xf>
    <xf numFmtId="2" fontId="3" fillId="0" borderId="1" xfId="0" applyNumberFormat="1" applyFont="1" applyBorder="1" applyAlignment="1">
      <alignment vertical="top"/>
    </xf>
    <xf numFmtId="0" fontId="4" fillId="0" borderId="1" xfId="0" applyFont="1" applyBorder="1" applyAlignment="1">
      <alignment horizontal="center" vertical="top"/>
    </xf>
    <xf numFmtId="43" fontId="3" fillId="0" borderId="1" xfId="1" applyFont="1" applyBorder="1" applyAlignment="1">
      <alignment vertical="top" wrapText="1"/>
    </xf>
    <xf numFmtId="2" fontId="3" fillId="0" borderId="1" xfId="1" applyNumberFormat="1" applyFont="1" applyBorder="1" applyAlignment="1">
      <alignment vertical="top" wrapText="1"/>
    </xf>
    <xf numFmtId="43" fontId="3" fillId="0" borderId="1" xfId="1" applyFont="1" applyFill="1" applyBorder="1" applyAlignment="1">
      <alignment vertical="top" wrapText="1"/>
    </xf>
    <xf numFmtId="43" fontId="0" fillId="0" borderId="1" xfId="1" applyFont="1" applyBorder="1" applyAlignment="1">
      <alignment vertical="top"/>
    </xf>
    <xf numFmtId="2" fontId="3" fillId="0" borderId="1" xfId="1" applyNumberFormat="1" applyFont="1" applyBorder="1" applyAlignment="1">
      <alignment vertical="center"/>
    </xf>
    <xf numFmtId="43" fontId="4" fillId="0" borderId="1" xfId="1" applyFont="1" applyBorder="1" applyAlignment="1">
      <alignment horizontal="center" vertical="top"/>
    </xf>
    <xf numFmtId="2" fontId="3" fillId="0" borderId="1" xfId="0" applyNumberFormat="1" applyFont="1" applyBorder="1" applyAlignment="1">
      <alignment vertical="top" wrapText="1"/>
    </xf>
    <xf numFmtId="0" fontId="3" fillId="0" borderId="1" xfId="0" applyFont="1" applyBorder="1" applyAlignment="1">
      <alignment horizontal="left" vertical="top"/>
    </xf>
    <xf numFmtId="1" fontId="3" fillId="0" borderId="1" xfId="1" applyNumberFormat="1" applyFont="1" applyBorder="1" applyAlignment="1">
      <alignment horizontal="right" vertical="top" wrapText="1"/>
    </xf>
    <xf numFmtId="0" fontId="3" fillId="0" borderId="1" xfId="0" applyFont="1" applyBorder="1" applyAlignment="1">
      <alignment horizontal="center" vertical="top" wrapText="1"/>
    </xf>
    <xf numFmtId="43" fontId="3" fillId="0" borderId="1" xfId="1" applyFont="1" applyBorder="1" applyAlignment="1">
      <alignment horizontal="right" vertical="top" wrapText="1"/>
    </xf>
    <xf numFmtId="2" fontId="3" fillId="0" borderId="1" xfId="0" applyNumberFormat="1" applyFont="1" applyBorder="1" applyAlignment="1">
      <alignment horizontal="center" vertical="top"/>
    </xf>
    <xf numFmtId="43" fontId="0" fillId="0" borderId="1" xfId="1" applyFont="1" applyBorder="1" applyAlignment="1">
      <alignment vertical="top" wrapText="1"/>
    </xf>
    <xf numFmtId="43" fontId="0" fillId="0" borderId="1" xfId="1" applyFont="1" applyBorder="1" applyAlignment="1">
      <alignment horizontal="right" vertical="top" wrapText="1"/>
    </xf>
    <xf numFmtId="0" fontId="3" fillId="0" borderId="1" xfId="0" applyFont="1" applyBorder="1" applyAlignment="1">
      <alignment horizontal="left" vertical="top" wrapText="1"/>
    </xf>
    <xf numFmtId="0" fontId="4" fillId="0" borderId="1" xfId="0" applyFont="1" applyBorder="1" applyAlignment="1">
      <alignment horizontal="center" vertical="top" wrapText="1"/>
    </xf>
    <xf numFmtId="43" fontId="4" fillId="0" borderId="1" xfId="1" applyFont="1" applyBorder="1" applyAlignment="1">
      <alignment horizontal="right" vertical="top"/>
    </xf>
    <xf numFmtId="2" fontId="4" fillId="0" borderId="1" xfId="0" applyNumberFormat="1" applyFont="1" applyBorder="1" applyAlignment="1">
      <alignment horizontal="center" vertical="top"/>
    </xf>
    <xf numFmtId="1" fontId="3" fillId="0" borderId="1" xfId="0" applyNumberFormat="1" applyFont="1" applyBorder="1" applyAlignment="1">
      <alignment horizontal="center" vertical="top"/>
    </xf>
    <xf numFmtId="4" fontId="1" fillId="0" borderId="1" xfId="0" applyNumberFormat="1" applyFont="1" applyBorder="1" applyAlignment="1">
      <alignment horizontal="center" vertical="top"/>
    </xf>
    <xf numFmtId="2" fontId="3" fillId="0" borderId="1" xfId="1" applyNumberFormat="1" applyFont="1" applyBorder="1" applyAlignment="1">
      <alignment horizontal="center" vertical="top" wrapText="1"/>
    </xf>
    <xf numFmtId="2" fontId="3" fillId="0" borderId="1" xfId="1" applyNumberFormat="1" applyFont="1" applyBorder="1" applyAlignment="1">
      <alignment horizontal="center" vertical="center"/>
    </xf>
    <xf numFmtId="1" fontId="3" fillId="0" borderId="1" xfId="1" applyNumberFormat="1" applyFont="1" applyBorder="1" applyAlignment="1">
      <alignment horizontal="center" vertical="top" wrapText="1"/>
    </xf>
    <xf numFmtId="43" fontId="1" fillId="0" borderId="1" xfId="0" applyNumberFormat="1" applyFont="1" applyBorder="1" applyAlignment="1">
      <alignment horizontal="center" vertical="top"/>
    </xf>
    <xf numFmtId="0" fontId="1" fillId="0" borderId="1" xfId="0" applyFont="1" applyBorder="1" applyAlignment="1">
      <alignment vertical="top"/>
    </xf>
    <xf numFmtId="0" fontId="4" fillId="0" borderId="1" xfId="0" applyFont="1" applyBorder="1" applyAlignment="1">
      <alignment vertical="top"/>
    </xf>
    <xf numFmtId="43" fontId="4" fillId="0" borderId="1" xfId="1" applyFont="1" applyBorder="1" applyAlignment="1">
      <alignment vertical="top"/>
    </xf>
    <xf numFmtId="43" fontId="5" fillId="0" borderId="1" xfId="2" applyNumberFormat="1" applyBorder="1" applyAlignment="1">
      <alignment vertical="top"/>
    </xf>
    <xf numFmtId="2" fontId="4" fillId="0" borderId="1" xfId="1" applyNumberFormat="1" applyFont="1" applyBorder="1" applyAlignment="1">
      <alignment horizontal="center" vertical="top"/>
    </xf>
    <xf numFmtId="2" fontId="0" fillId="0" borderId="1" xfId="1" applyNumberFormat="1" applyFont="1" applyBorder="1" applyAlignment="1">
      <alignment horizontal="center" vertical="top" wrapText="1"/>
    </xf>
    <xf numFmtId="2" fontId="0" fillId="0" borderId="1" xfId="1" applyNumberFormat="1" applyFont="1" applyBorder="1" applyAlignment="1">
      <alignment horizontal="center" vertical="top"/>
    </xf>
    <xf numFmtId="2" fontId="1" fillId="0" borderId="1" xfId="0" applyNumberFormat="1" applyFont="1" applyBorder="1" applyAlignment="1">
      <alignment horizontal="center" vertical="top"/>
    </xf>
    <xf numFmtId="2" fontId="4" fillId="0" borderId="1" xfId="1"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2" fontId="3" fillId="0" borderId="1" xfId="0" applyNumberFormat="1" applyFont="1" applyBorder="1" applyAlignment="1">
      <alignment horizontal="left" vertical="top"/>
    </xf>
    <xf numFmtId="0" fontId="4" fillId="0" borderId="1" xfId="0" applyFont="1" applyBorder="1"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0" fillId="0" borderId="1" xfId="0" applyBorder="1" applyAlignment="1">
      <alignment horizontal="center" vertical="top"/>
    </xf>
    <xf numFmtId="14" fontId="0" fillId="0" borderId="1" xfId="0" applyNumberFormat="1" applyBorder="1" applyAlignment="1">
      <alignment horizontal="center" vertical="top"/>
    </xf>
    <xf numFmtId="3" fontId="0" fillId="0" borderId="1" xfId="0" applyNumberFormat="1" applyBorder="1" applyAlignment="1">
      <alignment horizontal="right" vertical="top" wrapText="1"/>
    </xf>
    <xf numFmtId="4" fontId="0" fillId="0" borderId="1" xfId="0" applyNumberFormat="1" applyBorder="1" applyAlignment="1">
      <alignment horizontal="center" vertical="top" wrapText="1"/>
    </xf>
    <xf numFmtId="4" fontId="0" fillId="0" borderId="1" xfId="0" applyNumberFormat="1" applyBorder="1" applyAlignment="1">
      <alignment horizontal="left" vertical="top" wrapText="1"/>
    </xf>
    <xf numFmtId="0" fontId="0" fillId="0" borderId="1" xfId="0" applyBorder="1" applyAlignment="1">
      <alignment horizontal="left" vertical="top" wrapText="1"/>
    </xf>
    <xf numFmtId="1" fontId="0" fillId="0" borderId="1" xfId="1" applyNumberFormat="1" applyFont="1" applyBorder="1" applyAlignment="1">
      <alignment horizontal="center" vertical="top" wrapText="1"/>
    </xf>
    <xf numFmtId="1" fontId="0" fillId="0" borderId="1" xfId="0" applyNumberFormat="1" applyBorder="1" applyAlignment="1">
      <alignment horizontal="center" vertical="top"/>
    </xf>
    <xf numFmtId="0" fontId="0" fillId="0" borderId="1" xfId="0" applyBorder="1" applyAlignment="1">
      <alignment horizontal="center" vertical="top" wrapText="1"/>
    </xf>
    <xf numFmtId="2" fontId="0" fillId="0" borderId="1" xfId="0" applyNumberFormat="1" applyBorder="1" applyAlignment="1">
      <alignment horizontal="right" vertical="top" wrapText="1"/>
    </xf>
    <xf numFmtId="2" fontId="0" fillId="0" borderId="1" xfId="1" applyNumberFormat="1" applyFont="1" applyBorder="1" applyAlignment="1">
      <alignment horizontal="left" vertical="top" wrapText="1"/>
    </xf>
    <xf numFmtId="164" fontId="0" fillId="0" borderId="1" xfId="1" applyNumberFormat="1" applyFont="1" applyBorder="1" applyAlignment="1">
      <alignment vertical="top" wrapText="1"/>
    </xf>
    <xf numFmtId="2" fontId="0" fillId="0" borderId="1" xfId="0" applyNumberFormat="1" applyBorder="1" applyAlignment="1">
      <alignment vertical="top"/>
    </xf>
    <xf numFmtId="2" fontId="0" fillId="0" borderId="1" xfId="0" applyNumberFormat="1" applyBorder="1" applyAlignment="1">
      <alignment horizontal="center" vertical="top"/>
    </xf>
    <xf numFmtId="4" fontId="0" fillId="0" borderId="1" xfId="0" applyNumberFormat="1" applyBorder="1" applyAlignment="1">
      <alignment horizontal="center" vertical="top"/>
    </xf>
    <xf numFmtId="0" fontId="5" fillId="0" borderId="2" xfId="2" applyBorder="1" applyAlignment="1">
      <alignment horizontal="left" vertical="top" wrapText="1"/>
    </xf>
    <xf numFmtId="0" fontId="0" fillId="0" borderId="1" xfId="0" applyBorder="1" applyAlignment="1">
      <alignment horizontal="left" vertical="top"/>
    </xf>
    <xf numFmtId="0" fontId="5" fillId="0" borderId="2" xfId="2" applyBorder="1" applyAlignment="1">
      <alignment vertical="top" wrapText="1"/>
    </xf>
    <xf numFmtId="0" fontId="6" fillId="0" borderId="2" xfId="2" applyFont="1" applyBorder="1" applyAlignment="1">
      <alignment vertical="top" wrapText="1"/>
    </xf>
    <xf numFmtId="0" fontId="6" fillId="0" borderId="2" xfId="2" applyFont="1" applyBorder="1" applyAlignment="1">
      <alignment vertical="top"/>
    </xf>
    <xf numFmtId="2" fontId="0" fillId="0" borderId="1" xfId="0" applyNumberFormat="1" applyBorder="1" applyAlignment="1">
      <alignment vertical="top" wrapText="1"/>
    </xf>
    <xf numFmtId="0" fontId="5" fillId="0" borderId="2" xfId="2" applyBorder="1" applyAlignment="1">
      <alignment vertical="top"/>
    </xf>
    <xf numFmtId="0" fontId="1" fillId="0" borderId="1" xfId="0" applyFont="1" applyBorder="1" applyAlignment="1">
      <alignment horizontal="center"/>
    </xf>
    <xf numFmtId="43" fontId="0" fillId="0" borderId="1" xfId="0" applyNumberFormat="1" applyBorder="1" applyAlignment="1">
      <alignment horizontal="center" vertical="top"/>
    </xf>
    <xf numFmtId="1" fontId="0" fillId="0" borderId="1" xfId="1" applyNumberFormat="1" applyFont="1" applyBorder="1" applyAlignment="1">
      <alignment horizontal="center"/>
    </xf>
    <xf numFmtId="0" fontId="0" fillId="0" borderId="0" xfId="0" applyAlignment="1">
      <alignment horizontal="center"/>
    </xf>
    <xf numFmtId="1" fontId="0" fillId="0" borderId="1" xfId="1" applyNumberFormat="1" applyFont="1" applyBorder="1" applyAlignment="1">
      <alignment horizontal="center" vertical="center"/>
    </xf>
    <xf numFmtId="1" fontId="0" fillId="0" borderId="1" xfId="1" applyNumberFormat="1" applyFont="1" applyBorder="1" applyAlignment="1">
      <alignment horizontal="center" vertical="top"/>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1" fillId="0" borderId="1" xfId="0" applyFont="1" applyBorder="1"/>
    <xf numFmtId="164" fontId="1" fillId="0" borderId="1" xfId="1" applyNumberFormat="1" applyFont="1" applyBorder="1"/>
    <xf numFmtId="43" fontId="1" fillId="0" borderId="1" xfId="1" applyFont="1" applyBorder="1" applyAlignment="1">
      <alignment horizontal="center"/>
    </xf>
    <xf numFmtId="164" fontId="1" fillId="0" borderId="1" xfId="1" applyNumberFormat="1" applyFont="1" applyBorder="1" applyAlignment="1">
      <alignment horizontal="right" vertical="top"/>
    </xf>
    <xf numFmtId="0" fontId="1" fillId="0" borderId="0" xfId="0" applyFont="1"/>
    <xf numFmtId="166" fontId="1" fillId="0" borderId="0" xfId="0" applyNumberFormat="1" applyFont="1" applyAlignment="1">
      <alignment vertical="top"/>
    </xf>
    <xf numFmtId="166" fontId="1" fillId="0" borderId="0" xfId="0" applyNumberFormat="1" applyFont="1" applyAlignment="1">
      <alignment vertical="top" wrapText="1"/>
    </xf>
    <xf numFmtId="166" fontId="1" fillId="0" borderId="1" xfId="0" applyNumberFormat="1" applyFont="1" applyBorder="1" applyAlignment="1">
      <alignment vertical="top"/>
    </xf>
    <xf numFmtId="166" fontId="1" fillId="0" borderId="1" xfId="0" applyNumberFormat="1" applyFont="1" applyBorder="1" applyAlignment="1">
      <alignment vertical="top" wrapText="1"/>
    </xf>
    <xf numFmtId="166" fontId="0" fillId="0" borderId="1" xfId="0" applyNumberFormat="1" applyBorder="1" applyAlignment="1">
      <alignment vertical="top"/>
    </xf>
    <xf numFmtId="166" fontId="0" fillId="0" borderId="1" xfId="1" applyNumberFormat="1" applyFont="1" applyBorder="1" applyAlignment="1">
      <alignment vertical="top" wrapText="1"/>
    </xf>
    <xf numFmtId="166" fontId="3" fillId="0" borderId="1" xfId="0" applyNumberFormat="1" applyFont="1" applyBorder="1" applyAlignment="1">
      <alignment horizontal="center" vertical="top"/>
    </xf>
    <xf numFmtId="166" fontId="4" fillId="0" borderId="1" xfId="0" applyNumberFormat="1" applyFont="1" applyBorder="1" applyAlignment="1">
      <alignment horizontal="center" vertical="top"/>
    </xf>
    <xf numFmtId="166" fontId="0" fillId="0" borderId="1" xfId="0" applyNumberFormat="1" applyBorder="1" applyAlignment="1">
      <alignment vertical="top" wrapText="1"/>
    </xf>
    <xf numFmtId="166" fontId="0" fillId="0" borderId="0" xfId="0" applyNumberFormat="1" applyAlignment="1">
      <alignment vertical="top"/>
    </xf>
    <xf numFmtId="166" fontId="1" fillId="0" borderId="0" xfId="0" applyNumberFormat="1" applyFont="1" applyAlignment="1">
      <alignment horizontal="center" vertical="top"/>
    </xf>
    <xf numFmtId="166" fontId="1" fillId="0" borderId="0" xfId="0" applyNumberFormat="1" applyFont="1" applyAlignment="1">
      <alignment horizontal="center" vertical="top" wrapText="1"/>
    </xf>
    <xf numFmtId="166" fontId="1" fillId="0" borderId="1" xfId="0" applyNumberFormat="1" applyFont="1" applyBorder="1" applyAlignment="1">
      <alignment horizontal="center" vertical="top"/>
    </xf>
    <xf numFmtId="166" fontId="1" fillId="0" borderId="1" xfId="0" applyNumberFormat="1" applyFont="1" applyBorder="1" applyAlignment="1">
      <alignment horizontal="center" vertical="top" wrapText="1"/>
    </xf>
    <xf numFmtId="166" fontId="0" fillId="0" borderId="1" xfId="0" applyNumberFormat="1" applyBorder="1" applyAlignment="1">
      <alignment horizontal="center" vertical="top" wrapText="1"/>
    </xf>
    <xf numFmtId="166" fontId="0" fillId="0" borderId="1" xfId="1" applyNumberFormat="1" applyFont="1" applyBorder="1" applyAlignment="1">
      <alignment horizontal="center" vertical="top" wrapText="1"/>
    </xf>
    <xf numFmtId="166" fontId="0" fillId="0" borderId="1" xfId="0" applyNumberFormat="1" applyBorder="1" applyAlignment="1">
      <alignment horizontal="center" vertical="top"/>
    </xf>
    <xf numFmtId="166" fontId="3" fillId="0" borderId="1" xfId="1" applyNumberFormat="1" applyFont="1" applyBorder="1" applyAlignment="1">
      <alignment horizontal="center" vertical="top" wrapText="1"/>
    </xf>
    <xf numFmtId="166" fontId="3" fillId="0" borderId="1" xfId="1" applyNumberFormat="1" applyFont="1" applyBorder="1" applyAlignment="1">
      <alignment horizontal="center" vertical="center"/>
    </xf>
    <xf numFmtId="166" fontId="4" fillId="0" borderId="1" xfId="1" applyNumberFormat="1" applyFont="1" applyBorder="1" applyAlignment="1">
      <alignment horizontal="center" vertical="top"/>
    </xf>
    <xf numFmtId="166" fontId="0" fillId="0" borderId="1" xfId="1" applyNumberFormat="1" applyFont="1" applyBorder="1" applyAlignment="1">
      <alignment horizontal="center" vertical="top"/>
    </xf>
    <xf numFmtId="166" fontId="0" fillId="0" borderId="0" xfId="0" applyNumberFormat="1" applyAlignment="1">
      <alignment horizontal="center" vertical="top"/>
    </xf>
    <xf numFmtId="3" fontId="1" fillId="0" borderId="1" xfId="0" applyNumberFormat="1" applyFont="1" applyBorder="1" applyAlignment="1">
      <alignment horizontal="right" vertical="top" wrapText="1"/>
    </xf>
    <xf numFmtId="0" fontId="7" fillId="0" borderId="1" xfId="2" applyFont="1" applyBorder="1" applyAlignment="1">
      <alignment horizontal="left" vertical="top" wrapText="1"/>
    </xf>
    <xf numFmtId="4" fontId="4" fillId="0" borderId="1" xfId="0" applyNumberFormat="1" applyFont="1" applyBorder="1" applyAlignment="1">
      <alignment horizontal="right" vertical="top"/>
    </xf>
    <xf numFmtId="0" fontId="1" fillId="0" borderId="5" xfId="0" applyFont="1" applyBorder="1" applyAlignment="1">
      <alignment vertical="top"/>
    </xf>
    <xf numFmtId="0" fontId="6" fillId="0" borderId="1" xfId="2" applyFont="1" applyBorder="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0" fillId="0" borderId="1" xfId="0" applyFill="1" applyBorder="1"/>
    <xf numFmtId="165" fontId="0" fillId="0" borderId="1" xfId="0" applyNumberFormat="1" applyBorder="1"/>
    <xf numFmtId="164" fontId="1" fillId="0" borderId="0" xfId="0" applyNumberFormat="1" applyFont="1"/>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anthosh.s3@kotak.com" TargetMode="External"/><Relationship Id="rId3" Type="http://schemas.openxmlformats.org/officeDocument/2006/relationships/hyperlink" Target="mailto:annamalai@yasin.in" TargetMode="External"/><Relationship Id="rId7" Type="http://schemas.openxmlformats.org/officeDocument/2006/relationships/hyperlink" Target="mailto:ro.trichy@epfindia.gov.in" TargetMode="External"/><Relationship Id="rId2" Type="http://schemas.openxmlformats.org/officeDocument/2006/relationships/hyperlink" Target="mailto:vimalchoradia@gmail.com" TargetMode="External"/><Relationship Id="rId1" Type="http://schemas.openxmlformats.org/officeDocument/2006/relationships/hyperlink" Target="mailto:zs8341@pnb.co.in" TargetMode="External"/><Relationship Id="rId6" Type="http://schemas.openxmlformats.org/officeDocument/2006/relationships/hyperlink" Target="mailto:legal.tn@esic.nic.in" TargetMode="External"/><Relationship Id="rId11" Type="http://schemas.openxmlformats.org/officeDocument/2006/relationships/printerSettings" Target="../printerSettings/printerSettings2.bin"/><Relationship Id="rId5" Type="http://schemas.openxmlformats.org/officeDocument/2006/relationships/hyperlink" Target="mailto:sathy@ardsons.com" TargetMode="External"/><Relationship Id="rId10" Type="http://schemas.openxmlformats.org/officeDocument/2006/relationships/hyperlink" Target="mailto:aavinslm@gmail.com" TargetMode="External"/><Relationship Id="rId4" Type="http://schemas.openxmlformats.org/officeDocument/2006/relationships/hyperlink" Target="mailto:aquatreatmuthu@gmail.com" TargetMode="External"/><Relationship Id="rId9" Type="http://schemas.openxmlformats.org/officeDocument/2006/relationships/hyperlink" Target="mailto:dgmpaavintrich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workbookViewId="0">
      <selection activeCell="F14" sqref="F14"/>
    </sheetView>
  </sheetViews>
  <sheetFormatPr defaultRowHeight="14.4" x14ac:dyDescent="0.3"/>
  <cols>
    <col min="1" max="1" width="6.44140625" style="97" customWidth="1"/>
    <col min="2" max="2" width="27.6640625" customWidth="1"/>
    <col min="3" max="3" width="7.5546875" customWidth="1"/>
    <col min="4" max="4" width="18" customWidth="1"/>
    <col min="5" max="5" width="12.33203125" style="97" customWidth="1"/>
    <col min="6" max="6" width="16.109375" customWidth="1"/>
    <col min="7" max="7" width="13.33203125" customWidth="1"/>
    <col min="8" max="8" width="16" customWidth="1"/>
  </cols>
  <sheetData>
    <row r="1" spans="1:8" ht="32.4" customHeight="1" x14ac:dyDescent="0.3">
      <c r="A1" s="138" t="s">
        <v>116</v>
      </c>
      <c r="B1" s="139"/>
      <c r="C1" s="139"/>
      <c r="D1" s="139"/>
      <c r="E1" s="139"/>
      <c r="F1" s="139"/>
      <c r="G1" s="139"/>
      <c r="H1" s="139"/>
    </row>
    <row r="2" spans="1:8" s="103" customFormat="1" ht="52.2" customHeight="1" x14ac:dyDescent="0.3">
      <c r="A2" s="104" t="s">
        <v>19</v>
      </c>
      <c r="B2" s="100" t="s">
        <v>20</v>
      </c>
      <c r="C2" s="101" t="s">
        <v>55</v>
      </c>
      <c r="D2" s="100" t="s">
        <v>22</v>
      </c>
      <c r="E2" s="102" t="s">
        <v>21</v>
      </c>
      <c r="F2" s="101" t="s">
        <v>23</v>
      </c>
      <c r="G2" s="101" t="s">
        <v>24</v>
      </c>
      <c r="H2" s="101" t="s">
        <v>115</v>
      </c>
    </row>
    <row r="3" spans="1:8" x14ac:dyDescent="0.3">
      <c r="A3" s="105" t="s">
        <v>25</v>
      </c>
      <c r="B3" s="4" t="s">
        <v>26</v>
      </c>
      <c r="C3" s="4">
        <v>2</v>
      </c>
      <c r="D3" s="133">
        <f>Claims!D12</f>
        <v>687052800.62</v>
      </c>
      <c r="E3" s="98">
        <v>2</v>
      </c>
      <c r="F3" s="74">
        <f>Claims!E12</f>
        <v>687052800.62</v>
      </c>
      <c r="G3" s="10">
        <v>0</v>
      </c>
      <c r="H3" s="20"/>
    </row>
    <row r="4" spans="1:8" x14ac:dyDescent="0.3">
      <c r="A4" s="105" t="s">
        <v>27</v>
      </c>
      <c r="B4" s="4" t="s">
        <v>54</v>
      </c>
      <c r="C4" s="4">
        <v>8</v>
      </c>
      <c r="D4" s="74">
        <f>Claims!D26</f>
        <v>344010824.24000001</v>
      </c>
      <c r="E4" s="99">
        <v>3</v>
      </c>
      <c r="F4" s="74">
        <f>Claims!E26</f>
        <v>226453595.24000001</v>
      </c>
      <c r="G4" s="10">
        <v>0</v>
      </c>
      <c r="H4" s="95">
        <v>117557229</v>
      </c>
    </row>
    <row r="5" spans="1:8" x14ac:dyDescent="0.3">
      <c r="A5" s="105" t="s">
        <v>28</v>
      </c>
      <c r="B5" s="4" t="s">
        <v>53</v>
      </c>
      <c r="C5" s="4">
        <v>0</v>
      </c>
      <c r="D5" s="9">
        <v>0</v>
      </c>
      <c r="E5" s="96">
        <v>0</v>
      </c>
      <c r="F5" s="9">
        <v>0</v>
      </c>
      <c r="G5" s="10">
        <v>0</v>
      </c>
      <c r="H5" s="9">
        <v>0</v>
      </c>
    </row>
    <row r="6" spans="1:8" x14ac:dyDescent="0.3">
      <c r="A6" s="105" t="s">
        <v>29</v>
      </c>
      <c r="B6" s="4" t="s">
        <v>30</v>
      </c>
      <c r="C6" s="4">
        <v>0</v>
      </c>
      <c r="D6" s="9">
        <v>0</v>
      </c>
      <c r="E6" s="96">
        <v>0</v>
      </c>
      <c r="F6" s="9">
        <v>0</v>
      </c>
      <c r="G6" s="10">
        <v>0</v>
      </c>
      <c r="H6" s="9">
        <v>0</v>
      </c>
    </row>
    <row r="7" spans="1:8" x14ac:dyDescent="0.3">
      <c r="A7" s="105" t="s">
        <v>31</v>
      </c>
      <c r="B7" s="4" t="s">
        <v>32</v>
      </c>
      <c r="C7" s="4">
        <v>6</v>
      </c>
      <c r="D7" s="9">
        <f>Claims!D33</f>
        <v>26580794.449999999</v>
      </c>
      <c r="E7" s="96">
        <v>4</v>
      </c>
      <c r="F7" s="9">
        <f>Claims!E33</f>
        <v>4168659</v>
      </c>
      <c r="G7" s="18">
        <f>Claims!Q33</f>
        <v>22412135.449999999</v>
      </c>
      <c r="H7" s="9">
        <v>0</v>
      </c>
    </row>
    <row r="8" spans="1:8" s="15" customFormat="1" ht="28.8" x14ac:dyDescent="0.3">
      <c r="A8" s="72" t="s">
        <v>33</v>
      </c>
      <c r="B8" s="5" t="s">
        <v>58</v>
      </c>
      <c r="C8" s="6">
        <v>1</v>
      </c>
      <c r="D8" s="21">
        <f>Claims!D37</f>
        <v>550000000</v>
      </c>
      <c r="E8" s="99">
        <v>1</v>
      </c>
      <c r="F8" s="23">
        <f>Claims!E37</f>
        <v>81799590</v>
      </c>
      <c r="G8" s="22">
        <f>Claims!Q37</f>
        <v>468200410</v>
      </c>
      <c r="H8" s="24" t="s">
        <v>59</v>
      </c>
    </row>
    <row r="9" spans="1:8" x14ac:dyDescent="0.3">
      <c r="A9" s="105" t="s">
        <v>33</v>
      </c>
      <c r="B9" s="4" t="s">
        <v>34</v>
      </c>
      <c r="C9" s="4">
        <v>2</v>
      </c>
      <c r="D9" s="19">
        <f>Claims!D36</f>
        <v>664790</v>
      </c>
      <c r="E9" s="96">
        <v>2</v>
      </c>
      <c r="F9" s="9">
        <f>Claims!E36</f>
        <v>664790</v>
      </c>
      <c r="G9" s="10">
        <v>0</v>
      </c>
      <c r="H9" s="9">
        <v>0</v>
      </c>
    </row>
    <row r="10" spans="1:8" x14ac:dyDescent="0.3">
      <c r="A10" s="105"/>
      <c r="B10" s="4"/>
      <c r="C10" s="4"/>
      <c r="D10" s="9"/>
      <c r="E10" s="96"/>
      <c r="F10" s="9"/>
      <c r="G10" s="7"/>
      <c r="H10" s="9"/>
    </row>
    <row r="11" spans="1:8" s="110" customFormat="1" x14ac:dyDescent="0.3">
      <c r="A11" s="94"/>
      <c r="B11" s="106" t="s">
        <v>117</v>
      </c>
      <c r="C11" s="106"/>
      <c r="D11" s="107">
        <f>SUM(D3:D10)</f>
        <v>1608309209.3099999</v>
      </c>
      <c r="E11" s="108"/>
      <c r="F11" s="107">
        <f>SUM(F3:F9)</f>
        <v>1000139434.86</v>
      </c>
      <c r="G11" s="109">
        <f>SUM(G3:G10)</f>
        <v>490612545.44999999</v>
      </c>
      <c r="H11" s="107">
        <f>SUM(H3:H10)</f>
        <v>117557229</v>
      </c>
    </row>
    <row r="12" spans="1:8" x14ac:dyDescent="0.3">
      <c r="A12" s="105"/>
      <c r="B12" s="146" t="s">
        <v>122</v>
      </c>
      <c r="C12" s="4"/>
      <c r="D12" s="4"/>
      <c r="E12" s="105"/>
      <c r="F12" s="84">
        <v>4961103</v>
      </c>
      <c r="G12" s="147"/>
      <c r="H12" s="4"/>
    </row>
    <row r="13" spans="1:8" x14ac:dyDescent="0.3">
      <c r="A13" s="105"/>
      <c r="B13" s="146" t="s">
        <v>123</v>
      </c>
      <c r="C13" s="4"/>
      <c r="D13" s="4"/>
      <c r="E13" s="105"/>
      <c r="F13" s="84">
        <v>2300000</v>
      </c>
      <c r="G13" s="4"/>
      <c r="H13" s="4"/>
    </row>
    <row r="14" spans="1:8" x14ac:dyDescent="0.3">
      <c r="F14" s="148">
        <f>SUM(F11:F13)</f>
        <v>1007400537.86</v>
      </c>
    </row>
  </sheetData>
  <mergeCells count="1">
    <mergeCell ref="A1:H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tabSelected="1" topLeftCell="A34" workbookViewId="0">
      <selection activeCell="A9" sqref="A9:XFD9"/>
    </sheetView>
  </sheetViews>
  <sheetFormatPr defaultColWidth="8.88671875" defaultRowHeight="14.4" x14ac:dyDescent="0.3"/>
  <cols>
    <col min="1" max="1" width="4.33203125" style="70" customWidth="1"/>
    <col min="2" max="2" width="17" style="70" customWidth="1"/>
    <col min="3" max="3" width="12.6640625" style="70" customWidth="1"/>
    <col min="4" max="4" width="17.88671875" style="70" customWidth="1"/>
    <col min="5" max="6" width="16.6640625" style="70" customWidth="1"/>
    <col min="7" max="7" width="16.6640625" style="132" customWidth="1"/>
    <col min="8" max="8" width="30.5546875" style="70" customWidth="1"/>
    <col min="9" max="9" width="19.33203125" style="71" customWidth="1"/>
    <col min="10" max="11" width="13.5546875" style="70" customWidth="1"/>
    <col min="12" max="12" width="9.21875" style="70" customWidth="1"/>
    <col min="13" max="13" width="9.109375" style="70" customWidth="1"/>
    <col min="14" max="14" width="10.33203125" style="120" customWidth="1"/>
    <col min="15" max="15" width="24.6640625" style="70" customWidth="1"/>
    <col min="16" max="16" width="9.109375" style="70" customWidth="1"/>
    <col min="17" max="17" width="14.88671875" style="70" customWidth="1"/>
    <col min="18" max="18" width="16.33203125" style="70" customWidth="1"/>
    <col min="19" max="19" width="17.33203125" style="70" customWidth="1"/>
    <col min="20" max="16384" width="8.88671875" style="70"/>
  </cols>
  <sheetData>
    <row r="1" spans="1:19" s="1" customFormat="1" x14ac:dyDescent="0.3">
      <c r="B1" s="1" t="s">
        <v>111</v>
      </c>
      <c r="F1" s="2"/>
      <c r="G1" s="121"/>
      <c r="H1" s="2"/>
      <c r="J1" s="2"/>
      <c r="K1" s="2"/>
      <c r="L1" s="2"/>
      <c r="N1" s="111"/>
      <c r="O1" s="2"/>
      <c r="Q1" s="2"/>
      <c r="S1" s="2"/>
    </row>
    <row r="2" spans="1:19" s="1" customFormat="1" x14ac:dyDescent="0.3">
      <c r="B2" s="16" t="s">
        <v>112</v>
      </c>
      <c r="C2" s="16"/>
      <c r="D2" s="16"/>
      <c r="E2" s="16"/>
      <c r="F2" s="16"/>
      <c r="G2" s="121"/>
      <c r="H2" s="16"/>
      <c r="J2" s="16"/>
      <c r="K2" s="2"/>
      <c r="L2" s="2"/>
      <c r="N2" s="111"/>
      <c r="O2" s="2"/>
      <c r="Q2" s="2"/>
      <c r="S2" s="2"/>
    </row>
    <row r="3" spans="1:19" s="1" customFormat="1" x14ac:dyDescent="0.3">
      <c r="B3" s="16" t="s">
        <v>113</v>
      </c>
      <c r="C3" s="16"/>
      <c r="D3" s="16"/>
      <c r="E3" s="16"/>
      <c r="F3" s="2"/>
      <c r="G3" s="121"/>
      <c r="H3" s="2"/>
      <c r="J3" s="2"/>
      <c r="K3" s="2"/>
      <c r="L3" s="2"/>
      <c r="N3" s="111"/>
      <c r="O3" s="2"/>
      <c r="Q3" s="2"/>
      <c r="S3" s="2"/>
    </row>
    <row r="4" spans="1:19" s="1" customFormat="1" ht="1.8" customHeight="1" x14ac:dyDescent="0.3">
      <c r="C4" s="64"/>
      <c r="D4" s="64"/>
      <c r="E4" s="64"/>
      <c r="F4" s="64"/>
      <c r="G4" s="122"/>
      <c r="H4" s="64"/>
      <c r="I4" s="65"/>
      <c r="J4" s="64"/>
      <c r="K4" s="64"/>
      <c r="L4" s="64"/>
      <c r="M4" s="64"/>
      <c r="N4" s="112"/>
      <c r="O4" s="2"/>
      <c r="Q4" s="2"/>
      <c r="S4" s="2"/>
    </row>
    <row r="5" spans="1:19" s="2" customFormat="1" ht="49.8" customHeight="1" x14ac:dyDescent="0.3">
      <c r="A5" s="3" t="s">
        <v>0</v>
      </c>
      <c r="B5" s="3" t="s">
        <v>1</v>
      </c>
      <c r="C5" s="3" t="s">
        <v>2</v>
      </c>
      <c r="D5" s="3"/>
      <c r="E5" s="55" t="s">
        <v>9</v>
      </c>
      <c r="F5" s="55"/>
      <c r="G5" s="123"/>
      <c r="H5" s="55"/>
      <c r="I5" s="66"/>
      <c r="J5" s="55"/>
      <c r="K5" s="55"/>
      <c r="L5" s="55"/>
      <c r="M5" s="55"/>
      <c r="N5" s="113"/>
      <c r="O5" s="3" t="s">
        <v>10</v>
      </c>
      <c r="P5" s="3" t="s">
        <v>11</v>
      </c>
      <c r="Q5" s="3" t="s">
        <v>14</v>
      </c>
      <c r="R5" s="3" t="s">
        <v>12</v>
      </c>
      <c r="S5" s="3" t="s">
        <v>13</v>
      </c>
    </row>
    <row r="6" spans="1:19" s="2" customFormat="1" ht="70.2" customHeight="1" x14ac:dyDescent="0.3">
      <c r="A6" s="3"/>
      <c r="B6" s="3"/>
      <c r="C6" s="3" t="s">
        <v>3</v>
      </c>
      <c r="D6" s="3" t="s">
        <v>4</v>
      </c>
      <c r="E6" s="3" t="s">
        <v>5</v>
      </c>
      <c r="F6" s="11" t="s">
        <v>106</v>
      </c>
      <c r="G6" s="124" t="s">
        <v>107</v>
      </c>
      <c r="H6" s="11"/>
      <c r="I6" s="67" t="s">
        <v>6</v>
      </c>
      <c r="J6" s="11" t="s">
        <v>7</v>
      </c>
      <c r="K6" s="11" t="s">
        <v>16</v>
      </c>
      <c r="L6" s="11" t="s">
        <v>17</v>
      </c>
      <c r="M6" s="3" t="s">
        <v>8</v>
      </c>
      <c r="N6" s="114" t="s">
        <v>57</v>
      </c>
      <c r="O6" s="3"/>
      <c r="P6" s="3"/>
      <c r="Q6" s="3"/>
      <c r="R6" s="3"/>
      <c r="S6" s="3"/>
    </row>
    <row r="7" spans="1:19" s="2" customFormat="1" ht="22.2" customHeight="1" x14ac:dyDescent="0.3">
      <c r="A7" s="3"/>
      <c r="B7" s="3" t="s">
        <v>120</v>
      </c>
      <c r="C7" s="3"/>
      <c r="D7" s="3"/>
      <c r="E7" s="84">
        <v>4961103</v>
      </c>
      <c r="F7" s="11"/>
      <c r="G7" s="124"/>
      <c r="H7" s="11"/>
      <c r="I7" s="67"/>
      <c r="J7" s="11"/>
      <c r="K7" s="11"/>
      <c r="L7" s="11"/>
      <c r="M7" s="3"/>
      <c r="N7" s="114"/>
      <c r="O7" s="3"/>
      <c r="P7" s="3"/>
      <c r="Q7" s="3"/>
      <c r="R7" s="3"/>
      <c r="S7" s="3"/>
    </row>
    <row r="8" spans="1:19" s="2" customFormat="1" ht="28.8" customHeight="1" x14ac:dyDescent="0.3">
      <c r="A8" s="3"/>
      <c r="B8" s="3" t="s">
        <v>121</v>
      </c>
      <c r="C8" s="3"/>
      <c r="D8" s="3"/>
      <c r="E8" s="84">
        <v>2300000</v>
      </c>
      <c r="F8" s="11"/>
      <c r="G8" s="124"/>
      <c r="H8" s="11"/>
      <c r="I8" s="67"/>
      <c r="J8" s="11"/>
      <c r="K8" s="11"/>
      <c r="L8" s="11"/>
      <c r="M8" s="3"/>
      <c r="N8" s="114"/>
      <c r="O8" s="3"/>
      <c r="P8" s="3"/>
      <c r="Q8" s="3"/>
      <c r="R8" s="3"/>
      <c r="S8" s="3"/>
    </row>
    <row r="9" spans="1:19" s="145" customFormat="1" ht="21" customHeight="1" x14ac:dyDescent="0.3">
      <c r="A9" s="143" t="s">
        <v>118</v>
      </c>
      <c r="B9" s="144"/>
      <c r="C9" s="144"/>
      <c r="D9" s="144"/>
      <c r="E9" s="144"/>
      <c r="F9" s="144"/>
      <c r="G9" s="144"/>
      <c r="H9" s="144"/>
      <c r="I9" s="144"/>
      <c r="J9" s="144"/>
      <c r="K9" s="144"/>
      <c r="L9" s="144"/>
      <c r="M9" s="144"/>
      <c r="N9" s="144"/>
      <c r="O9" s="144"/>
      <c r="P9" s="144"/>
      <c r="Q9" s="144"/>
      <c r="R9" s="144"/>
      <c r="S9" s="144"/>
    </row>
    <row r="10" spans="1:19" ht="57.6" x14ac:dyDescent="0.3">
      <c r="A10" s="72">
        <v>1</v>
      </c>
      <c r="B10" s="5" t="s">
        <v>50</v>
      </c>
      <c r="C10" s="6" t="s">
        <v>39</v>
      </c>
      <c r="D10" s="74">
        <v>684804193.67999995</v>
      </c>
      <c r="E10" s="84">
        <v>684804193.67999995</v>
      </c>
      <c r="F10" s="85">
        <f>SUM(E10/E12)*100</f>
        <v>99.672717011273235</v>
      </c>
      <c r="G10" s="127">
        <f>(E10/E39)*100</f>
        <v>67.97735041264869</v>
      </c>
      <c r="H10" s="137" t="s">
        <v>104</v>
      </c>
      <c r="I10" s="77" t="s">
        <v>44</v>
      </c>
      <c r="J10" s="80">
        <v>47500000</v>
      </c>
      <c r="K10" s="72" t="s">
        <v>18</v>
      </c>
      <c r="L10" s="72" t="s">
        <v>51</v>
      </c>
      <c r="M10" s="72">
        <v>0</v>
      </c>
      <c r="N10" s="115">
        <f>SUM(E10/E18)*100</f>
        <v>302.4037630995573</v>
      </c>
      <c r="O10" s="72">
        <v>0</v>
      </c>
      <c r="P10" s="72">
        <v>0</v>
      </c>
      <c r="Q10" s="79">
        <v>0</v>
      </c>
      <c r="R10" s="72">
        <v>0</v>
      </c>
      <c r="S10" s="80" t="s">
        <v>15</v>
      </c>
    </row>
    <row r="11" spans="1:19" ht="43.2" x14ac:dyDescent="0.3">
      <c r="A11" s="72">
        <v>2</v>
      </c>
      <c r="B11" s="5" t="s">
        <v>40</v>
      </c>
      <c r="C11" s="72" t="s">
        <v>42</v>
      </c>
      <c r="D11" s="74">
        <v>2248606.94</v>
      </c>
      <c r="E11" s="86">
        <v>2248606.94</v>
      </c>
      <c r="F11" s="85">
        <f>SUM(E11/E12)*100</f>
        <v>0.32728298872675365</v>
      </c>
      <c r="G11" s="127">
        <f>(E11/E39)*100</f>
        <v>0.22320882861316202</v>
      </c>
      <c r="H11" s="87" t="s">
        <v>105</v>
      </c>
      <c r="I11" s="88" t="s">
        <v>49</v>
      </c>
      <c r="J11" s="86">
        <v>2248606.94</v>
      </c>
      <c r="K11" s="72" t="s">
        <v>46</v>
      </c>
      <c r="L11" s="72" t="s">
        <v>52</v>
      </c>
      <c r="M11" s="72">
        <v>0</v>
      </c>
      <c r="N11" s="115">
        <f>SUM(E11/E18)*100</f>
        <v>0.99296588231106764</v>
      </c>
      <c r="O11" s="72">
        <v>0</v>
      </c>
      <c r="P11" s="72">
        <v>0</v>
      </c>
      <c r="Q11" s="79">
        <v>0</v>
      </c>
      <c r="R11" s="72">
        <v>0</v>
      </c>
      <c r="S11" s="72" t="s">
        <v>15</v>
      </c>
    </row>
    <row r="12" spans="1:19" x14ac:dyDescent="0.3">
      <c r="A12" s="8"/>
      <c r="B12" s="3"/>
      <c r="C12" s="8"/>
      <c r="D12" s="133">
        <f>SUM(D10:D11)</f>
        <v>687052800.62</v>
      </c>
      <c r="E12" s="50">
        <f>SUM(E10:E11)</f>
        <v>687052800.62</v>
      </c>
      <c r="F12" s="50">
        <f>SUM(F10:F11)</f>
        <v>99.999999999999986</v>
      </c>
      <c r="G12" s="123"/>
      <c r="H12" s="134"/>
      <c r="I12" s="66"/>
      <c r="J12" s="50">
        <f>SUM(J10:J11)</f>
        <v>49748606.939999998</v>
      </c>
      <c r="K12" s="8"/>
      <c r="L12" s="8"/>
      <c r="M12" s="8"/>
      <c r="N12" s="113"/>
      <c r="O12" s="8"/>
      <c r="P12" s="8"/>
      <c r="Q12" s="17"/>
      <c r="R12" s="8"/>
      <c r="S12" s="8"/>
    </row>
    <row r="13" spans="1:19" s="55" customFormat="1" x14ac:dyDescent="0.3">
      <c r="A13" s="136" t="s">
        <v>119</v>
      </c>
      <c r="B13" s="16"/>
      <c r="C13" s="16"/>
      <c r="D13" s="16"/>
      <c r="E13" s="16"/>
      <c r="F13" s="16"/>
      <c r="G13" s="16"/>
      <c r="H13" s="16"/>
      <c r="I13" s="16"/>
      <c r="J13" s="16"/>
      <c r="K13" s="16"/>
      <c r="L13" s="16"/>
      <c r="M13" s="16"/>
      <c r="N13" s="16"/>
      <c r="O13" s="16"/>
      <c r="P13" s="16"/>
      <c r="Q13" s="16"/>
      <c r="R13" s="16"/>
      <c r="S13" s="16"/>
    </row>
    <row r="14" spans="1:19" ht="28.8" x14ac:dyDescent="0.3">
      <c r="A14" s="72">
        <v>1</v>
      </c>
      <c r="B14" s="5" t="s">
        <v>35</v>
      </c>
      <c r="C14" s="73" t="s">
        <v>36</v>
      </c>
      <c r="D14" s="74">
        <v>169227426.24000001</v>
      </c>
      <c r="E14" s="74">
        <v>169227426.24000001</v>
      </c>
      <c r="F14" s="75">
        <f>SUM(E14/E18)*100</f>
        <v>74.729405846106971</v>
      </c>
      <c r="G14" s="125">
        <f>SUM(E14/E39)*100</f>
        <v>16.79842524200814</v>
      </c>
      <c r="H14" s="76" t="s">
        <v>109</v>
      </c>
      <c r="I14" s="77" t="s">
        <v>44</v>
      </c>
      <c r="J14" s="78">
        <v>0</v>
      </c>
      <c r="K14" s="72" t="s">
        <v>46</v>
      </c>
      <c r="L14" s="72" t="s">
        <v>15</v>
      </c>
      <c r="M14" s="72">
        <v>0</v>
      </c>
      <c r="N14" s="115">
        <v>3</v>
      </c>
      <c r="O14" s="72">
        <v>0</v>
      </c>
      <c r="P14" s="72">
        <v>0</v>
      </c>
      <c r="Q14" s="79">
        <v>0</v>
      </c>
      <c r="R14" s="72">
        <v>0</v>
      </c>
      <c r="S14" s="80" t="s">
        <v>15</v>
      </c>
    </row>
    <row r="15" spans="1:19" s="2" customFormat="1" ht="61.2" customHeight="1" x14ac:dyDescent="0.3">
      <c r="A15" s="72">
        <v>2</v>
      </c>
      <c r="B15" s="5" t="s">
        <v>37</v>
      </c>
      <c r="C15" s="73" t="s">
        <v>38</v>
      </c>
      <c r="D15" s="74">
        <v>60315312</v>
      </c>
      <c r="E15" s="81">
        <v>0</v>
      </c>
      <c r="F15" s="60">
        <v>0</v>
      </c>
      <c r="G15" s="126">
        <f>SUM(E15/E39)*100</f>
        <v>0</v>
      </c>
      <c r="H15" s="82" t="s">
        <v>110</v>
      </c>
      <c r="I15" s="77" t="s">
        <v>45</v>
      </c>
      <c r="J15" s="78">
        <v>0</v>
      </c>
      <c r="K15" s="60" t="s">
        <v>46</v>
      </c>
      <c r="L15" s="60" t="s">
        <v>47</v>
      </c>
      <c r="M15" s="78">
        <v>0</v>
      </c>
      <c r="N15" s="116">
        <v>0</v>
      </c>
      <c r="O15" s="78">
        <v>0</v>
      </c>
      <c r="P15" s="78">
        <v>0</v>
      </c>
      <c r="Q15" s="78">
        <v>0</v>
      </c>
      <c r="R15" s="83">
        <v>60315312</v>
      </c>
      <c r="S15" s="80" t="s">
        <v>48</v>
      </c>
    </row>
    <row r="16" spans="1:19" ht="43.2" customHeight="1" x14ac:dyDescent="0.3">
      <c r="A16" s="72">
        <v>3</v>
      </c>
      <c r="B16" s="5" t="s">
        <v>43</v>
      </c>
      <c r="C16" s="73" t="s">
        <v>39</v>
      </c>
      <c r="D16" s="74">
        <v>6694503</v>
      </c>
      <c r="E16" s="83">
        <v>6694503</v>
      </c>
      <c r="F16" s="60">
        <f>SUM(E16/E18)*100</f>
        <v>2.9562361299254416</v>
      </c>
      <c r="G16" s="126">
        <f>SUM(E16/E39)*100</f>
        <v>0.66453240279392678</v>
      </c>
      <c r="H16" s="82" t="s">
        <v>102</v>
      </c>
      <c r="I16" s="77" t="s">
        <v>44</v>
      </c>
      <c r="J16" s="78">
        <v>0</v>
      </c>
      <c r="K16" s="72" t="s">
        <v>46</v>
      </c>
      <c r="L16" s="72" t="s">
        <v>15</v>
      </c>
      <c r="M16" s="72">
        <v>0</v>
      </c>
      <c r="N16" s="115">
        <f>SUM(E16/E18)*100</f>
        <v>2.9562361299254416</v>
      </c>
      <c r="O16" s="72">
        <v>0</v>
      </c>
      <c r="P16" s="72">
        <v>0</v>
      </c>
      <c r="Q16" s="72">
        <v>0</v>
      </c>
      <c r="R16" s="72">
        <v>0</v>
      </c>
      <c r="S16" s="80" t="s">
        <v>15</v>
      </c>
    </row>
    <row r="17" spans="1:19" ht="55.8" customHeight="1" x14ac:dyDescent="0.3">
      <c r="A17" s="72">
        <v>4</v>
      </c>
      <c r="B17" s="5" t="s">
        <v>41</v>
      </c>
      <c r="C17" s="73" t="s">
        <v>39</v>
      </c>
      <c r="D17" s="74">
        <v>50531666</v>
      </c>
      <c r="E17" s="83">
        <v>50531666</v>
      </c>
      <c r="F17" s="60">
        <f>SUM(E17/E18*100)</f>
        <v>22.314358023967575</v>
      </c>
      <c r="G17" s="126">
        <f>SUM(E17/E39)*100</f>
        <v>5.0160451678280182</v>
      </c>
      <c r="H17" s="82" t="s">
        <v>103</v>
      </c>
      <c r="I17" s="77" t="s">
        <v>44</v>
      </c>
      <c r="J17" s="78">
        <v>0</v>
      </c>
      <c r="K17" s="72" t="s">
        <v>46</v>
      </c>
      <c r="L17" s="72" t="s">
        <v>15</v>
      </c>
      <c r="M17" s="72">
        <v>0</v>
      </c>
      <c r="N17" s="115">
        <f>SUM(E17/E18)*100</f>
        <v>22.314358023967575</v>
      </c>
      <c r="O17" s="72">
        <v>0</v>
      </c>
      <c r="P17" s="72">
        <v>0</v>
      </c>
      <c r="Q17" s="72">
        <v>0</v>
      </c>
      <c r="R17" s="72">
        <v>0</v>
      </c>
      <c r="S17" s="80" t="s">
        <v>15</v>
      </c>
    </row>
    <row r="18" spans="1:19" s="2" customFormat="1" x14ac:dyDescent="0.3">
      <c r="A18" s="8"/>
      <c r="B18" s="8" t="s">
        <v>56</v>
      </c>
      <c r="C18" s="8"/>
      <c r="D18" s="133">
        <f>SUM(D14:D17)</f>
        <v>286768907.24000001</v>
      </c>
      <c r="E18" s="12">
        <f>SUM(E14:E17)</f>
        <v>226453595.24000001</v>
      </c>
      <c r="F18" s="50">
        <f>SUM(F14:F17)</f>
        <v>99.999999999999986</v>
      </c>
      <c r="G18" s="123"/>
      <c r="H18" s="50"/>
      <c r="I18" s="66"/>
      <c r="J18" s="8">
        <f>SUM(J10:J17)</f>
        <v>99497213.879999995</v>
      </c>
      <c r="K18" s="8"/>
      <c r="L18" s="8"/>
      <c r="M18" s="8">
        <v>0</v>
      </c>
      <c r="N18" s="113">
        <f>SUM(N14:N17)</f>
        <v>28.270594153893015</v>
      </c>
      <c r="O18" s="8">
        <v>0</v>
      </c>
      <c r="P18" s="8">
        <v>0</v>
      </c>
      <c r="Q18" s="17">
        <f>SUM(Q10:Q17)</f>
        <v>0</v>
      </c>
      <c r="R18" s="14">
        <f>SUM(R15:R17)</f>
        <v>60315312</v>
      </c>
      <c r="S18" s="8"/>
    </row>
    <row r="19" spans="1:19" x14ac:dyDescent="0.3">
      <c r="A19" s="72"/>
      <c r="B19" s="72"/>
      <c r="C19" s="72"/>
      <c r="D19" s="72"/>
      <c r="E19" s="72"/>
      <c r="F19" s="72"/>
      <c r="G19" s="127"/>
      <c r="H19" s="72"/>
      <c r="I19" s="88"/>
      <c r="J19" s="72"/>
      <c r="K19" s="72"/>
      <c r="L19" s="72"/>
      <c r="M19" s="72"/>
      <c r="N19" s="115"/>
      <c r="O19" s="72"/>
      <c r="P19" s="72"/>
      <c r="Q19" s="72"/>
      <c r="R19" s="72"/>
      <c r="S19" s="72"/>
    </row>
    <row r="21" spans="1:19" x14ac:dyDescent="0.3">
      <c r="A21" s="25">
        <v>5</v>
      </c>
      <c r="B21" s="26" t="s">
        <v>60</v>
      </c>
      <c r="C21" s="27" t="s">
        <v>38</v>
      </c>
      <c r="D21" s="28">
        <v>18300920</v>
      </c>
      <c r="E21" s="29">
        <v>0</v>
      </c>
      <c r="F21" s="42">
        <v>0</v>
      </c>
      <c r="G21" s="117"/>
      <c r="H21" s="89" t="s">
        <v>91</v>
      </c>
      <c r="I21" s="68">
        <v>0</v>
      </c>
      <c r="J21" s="29">
        <v>0</v>
      </c>
      <c r="K21" s="29">
        <v>0</v>
      </c>
      <c r="L21" s="25" t="s">
        <v>15</v>
      </c>
      <c r="M21" s="25" t="s">
        <v>46</v>
      </c>
      <c r="N21" s="117" t="s">
        <v>15</v>
      </c>
      <c r="O21" s="72">
        <v>0</v>
      </c>
      <c r="P21" s="25">
        <v>0</v>
      </c>
      <c r="Q21" s="72">
        <v>0</v>
      </c>
      <c r="R21" s="28">
        <v>18300920</v>
      </c>
      <c r="S21" s="25" t="s">
        <v>61</v>
      </c>
    </row>
    <row r="22" spans="1:19" x14ac:dyDescent="0.3">
      <c r="A22" s="30">
        <v>6</v>
      </c>
      <c r="B22" s="6" t="s">
        <v>62</v>
      </c>
      <c r="C22" s="27" t="s">
        <v>38</v>
      </c>
      <c r="D22" s="31">
        <v>10518016</v>
      </c>
      <c r="E22" s="32">
        <v>0</v>
      </c>
      <c r="F22" s="51">
        <v>0</v>
      </c>
      <c r="G22" s="128"/>
      <c r="H22" s="90" t="s">
        <v>90</v>
      </c>
      <c r="I22" s="68">
        <v>0</v>
      </c>
      <c r="J22" s="29">
        <v>0</v>
      </c>
      <c r="K22" s="29">
        <v>0</v>
      </c>
      <c r="L22" s="25" t="s">
        <v>15</v>
      </c>
      <c r="M22" s="25" t="s">
        <v>46</v>
      </c>
      <c r="N22" s="117" t="s">
        <v>15</v>
      </c>
      <c r="O22" s="72">
        <v>0</v>
      </c>
      <c r="P22" s="25">
        <v>0</v>
      </c>
      <c r="Q22" s="72">
        <v>0</v>
      </c>
      <c r="R22" s="31">
        <v>10518016</v>
      </c>
      <c r="S22" s="25" t="s">
        <v>61</v>
      </c>
    </row>
    <row r="23" spans="1:19" x14ac:dyDescent="0.3">
      <c r="A23" s="25">
        <v>7</v>
      </c>
      <c r="B23" s="6" t="s">
        <v>63</v>
      </c>
      <c r="C23" s="27" t="s">
        <v>38</v>
      </c>
      <c r="D23" s="33">
        <v>12100077</v>
      </c>
      <c r="E23" s="32">
        <v>0</v>
      </c>
      <c r="F23" s="51">
        <v>0</v>
      </c>
      <c r="G23" s="128"/>
      <c r="H23" s="90" t="s">
        <v>92</v>
      </c>
      <c r="I23" s="68">
        <v>0</v>
      </c>
      <c r="J23" s="29">
        <v>0</v>
      </c>
      <c r="K23" s="29">
        <v>0</v>
      </c>
      <c r="L23" s="25" t="s">
        <v>15</v>
      </c>
      <c r="M23" s="25" t="s">
        <v>46</v>
      </c>
      <c r="N23" s="117" t="s">
        <v>15</v>
      </c>
      <c r="O23" s="72">
        <v>0</v>
      </c>
      <c r="P23" s="25">
        <v>0</v>
      </c>
      <c r="Q23" s="72">
        <v>0</v>
      </c>
      <c r="R23" s="33">
        <v>12100077</v>
      </c>
      <c r="S23" s="25" t="s">
        <v>61</v>
      </c>
    </row>
    <row r="24" spans="1:19" x14ac:dyDescent="0.3">
      <c r="A24" s="25">
        <v>8</v>
      </c>
      <c r="B24" s="6" t="s">
        <v>64</v>
      </c>
      <c r="C24" s="27" t="s">
        <v>38</v>
      </c>
      <c r="D24" s="34">
        <v>16322904</v>
      </c>
      <c r="E24" s="35">
        <v>0</v>
      </c>
      <c r="F24" s="52">
        <v>0</v>
      </c>
      <c r="G24" s="129"/>
      <c r="H24" s="90" t="s">
        <v>90</v>
      </c>
      <c r="I24" s="68">
        <v>0</v>
      </c>
      <c r="J24" s="29">
        <v>0</v>
      </c>
      <c r="K24" s="29">
        <v>0</v>
      </c>
      <c r="L24" s="25" t="s">
        <v>15</v>
      </c>
      <c r="M24" s="25" t="s">
        <v>46</v>
      </c>
      <c r="N24" s="117" t="s">
        <v>15</v>
      </c>
      <c r="O24" s="72">
        <v>0</v>
      </c>
      <c r="P24" s="25">
        <v>0</v>
      </c>
      <c r="Q24" s="72">
        <v>0</v>
      </c>
      <c r="R24" s="34">
        <v>16322904</v>
      </c>
      <c r="S24" s="25" t="s">
        <v>61</v>
      </c>
    </row>
    <row r="25" spans="1:19" x14ac:dyDescent="0.3">
      <c r="A25" s="30"/>
      <c r="B25" s="30" t="s">
        <v>56</v>
      </c>
      <c r="C25" s="30"/>
      <c r="D25" s="36">
        <f>SUM(D21:D24)</f>
        <v>57241917</v>
      </c>
      <c r="E25" s="135">
        <v>0</v>
      </c>
      <c r="F25" s="30"/>
      <c r="G25" s="118"/>
      <c r="H25" s="56"/>
      <c r="I25" s="69"/>
      <c r="J25" s="30"/>
      <c r="K25" s="30"/>
      <c r="L25" s="30"/>
      <c r="M25" s="30"/>
      <c r="N25" s="118"/>
      <c r="O25" s="72">
        <v>0</v>
      </c>
      <c r="P25" s="30">
        <v>0</v>
      </c>
      <c r="Q25" s="72">
        <v>0</v>
      </c>
      <c r="R25" s="36">
        <f>SUM(R21:R24)</f>
        <v>57241917</v>
      </c>
      <c r="S25" s="72"/>
    </row>
    <row r="26" spans="1:19" x14ac:dyDescent="0.3">
      <c r="A26" s="72"/>
      <c r="B26" s="8" t="s">
        <v>114</v>
      </c>
      <c r="C26" s="72"/>
      <c r="D26" s="54">
        <f>SUM(D18+D25)</f>
        <v>344010824.24000001</v>
      </c>
      <c r="E26" s="54">
        <v>226453595.24000001</v>
      </c>
      <c r="F26" s="72"/>
      <c r="G26" s="127"/>
      <c r="H26" s="6"/>
      <c r="I26" s="88"/>
      <c r="J26" s="86">
        <f>SUM(J11+J10)</f>
        <v>49748606.939999998</v>
      </c>
      <c r="K26" s="72"/>
      <c r="L26" s="72"/>
      <c r="M26" s="72"/>
      <c r="N26" s="115"/>
      <c r="O26" s="72"/>
      <c r="P26" s="72"/>
      <c r="Q26" s="72"/>
      <c r="R26" s="54">
        <f>SUM(R25+R18)</f>
        <v>117557229</v>
      </c>
      <c r="S26" s="72"/>
    </row>
    <row r="27" spans="1:19" ht="69" x14ac:dyDescent="0.3">
      <c r="A27" s="40">
        <v>1</v>
      </c>
      <c r="B27" s="37" t="s">
        <v>65</v>
      </c>
      <c r="C27" s="38" t="s">
        <v>66</v>
      </c>
      <c r="D27" s="31">
        <v>19497994.449999999</v>
      </c>
      <c r="E27" s="39">
        <v>0</v>
      </c>
      <c r="F27" s="53">
        <v>0</v>
      </c>
      <c r="G27" s="128"/>
      <c r="H27" s="93" t="s">
        <v>93</v>
      </c>
      <c r="I27" s="45" t="s">
        <v>67</v>
      </c>
      <c r="J27" s="25">
        <v>0</v>
      </c>
      <c r="K27" s="25">
        <v>0</v>
      </c>
      <c r="L27" s="25">
        <v>0</v>
      </c>
      <c r="M27" s="25">
        <v>0</v>
      </c>
      <c r="N27" s="117">
        <v>0</v>
      </c>
      <c r="O27" s="25">
        <v>0</v>
      </c>
      <c r="P27" s="72">
        <v>0</v>
      </c>
      <c r="Q27" s="25">
        <v>19497994.449999999</v>
      </c>
      <c r="R27" s="72">
        <v>0</v>
      </c>
      <c r="S27" s="40" t="s">
        <v>68</v>
      </c>
    </row>
    <row r="28" spans="1:19" ht="57.6" x14ac:dyDescent="0.3">
      <c r="A28" s="40">
        <v>2</v>
      </c>
      <c r="B28" s="92" t="s">
        <v>69</v>
      </c>
      <c r="C28" s="84" t="s">
        <v>70</v>
      </c>
      <c r="D28" s="31">
        <v>961727</v>
      </c>
      <c r="E28" s="39">
        <v>0</v>
      </c>
      <c r="F28" s="53">
        <v>0</v>
      </c>
      <c r="G28" s="128"/>
      <c r="H28" s="91" t="s">
        <v>94</v>
      </c>
      <c r="I28" s="45" t="s">
        <v>67</v>
      </c>
      <c r="J28" s="25">
        <v>0</v>
      </c>
      <c r="K28" s="25">
        <v>0</v>
      </c>
      <c r="L28" s="25">
        <v>0</v>
      </c>
      <c r="M28" s="25">
        <v>0</v>
      </c>
      <c r="N28" s="117">
        <v>0</v>
      </c>
      <c r="O28" s="25">
        <v>0</v>
      </c>
      <c r="P28" s="72">
        <v>0</v>
      </c>
      <c r="Q28" s="25">
        <v>961727</v>
      </c>
      <c r="R28" s="72">
        <v>0</v>
      </c>
      <c r="S28" s="40" t="s">
        <v>68</v>
      </c>
    </row>
    <row r="29" spans="1:19" ht="28.8" x14ac:dyDescent="0.3">
      <c r="A29" s="40">
        <v>3</v>
      </c>
      <c r="B29" s="5" t="s">
        <v>71</v>
      </c>
      <c r="C29" s="6" t="s">
        <v>70</v>
      </c>
      <c r="D29" s="31">
        <v>362805</v>
      </c>
      <c r="E29" s="41">
        <v>362805</v>
      </c>
      <c r="F29" s="51">
        <f>SUM(E29/E33)*100</f>
        <v>8.7031584977327245</v>
      </c>
      <c r="G29" s="128">
        <f>SUM(E29/E39)*100</f>
        <v>3.601397719825513E-2</v>
      </c>
      <c r="H29" s="91" t="s">
        <v>95</v>
      </c>
      <c r="I29" s="45" t="s">
        <v>72</v>
      </c>
      <c r="J29" s="25">
        <v>0</v>
      </c>
      <c r="K29" s="25">
        <v>0</v>
      </c>
      <c r="L29" s="25">
        <v>0</v>
      </c>
      <c r="M29" s="25">
        <v>0</v>
      </c>
      <c r="N29" s="117">
        <v>0</v>
      </c>
      <c r="O29" s="25">
        <v>0</v>
      </c>
      <c r="P29" s="72">
        <v>0</v>
      </c>
      <c r="Q29" s="25">
        <v>0</v>
      </c>
      <c r="R29" s="72">
        <v>0</v>
      </c>
      <c r="S29" s="25" t="s">
        <v>15</v>
      </c>
    </row>
    <row r="30" spans="1:19" ht="57.6" x14ac:dyDescent="0.3">
      <c r="A30" s="40">
        <v>4</v>
      </c>
      <c r="B30" s="5" t="s">
        <v>73</v>
      </c>
      <c r="C30" s="5" t="s">
        <v>39</v>
      </c>
      <c r="D30" s="31">
        <v>2499885</v>
      </c>
      <c r="E30" s="41">
        <v>1575618</v>
      </c>
      <c r="F30" s="51">
        <f>SUM(E30/E33)*100</f>
        <v>37.796759101667945</v>
      </c>
      <c r="G30" s="128">
        <f>SUM(E30/E39)*100</f>
        <v>0.15640432387966086</v>
      </c>
      <c r="H30" s="91" t="s">
        <v>96</v>
      </c>
      <c r="I30" s="45" t="s">
        <v>67</v>
      </c>
      <c r="J30" s="25">
        <v>0</v>
      </c>
      <c r="K30" s="25">
        <v>0</v>
      </c>
      <c r="L30" s="25">
        <v>0</v>
      </c>
      <c r="M30" s="25">
        <v>0</v>
      </c>
      <c r="N30" s="117">
        <v>0</v>
      </c>
      <c r="O30" s="25">
        <v>0</v>
      </c>
      <c r="P30" s="72">
        <v>0</v>
      </c>
      <c r="Q30" s="41">
        <v>924267</v>
      </c>
      <c r="R30" s="72">
        <v>0</v>
      </c>
      <c r="S30" s="40" t="s">
        <v>74</v>
      </c>
    </row>
    <row r="31" spans="1:19" ht="28.8" x14ac:dyDescent="0.3">
      <c r="A31" s="40">
        <v>5</v>
      </c>
      <c r="B31" s="5" t="s">
        <v>75</v>
      </c>
      <c r="C31" s="38" t="s">
        <v>76</v>
      </c>
      <c r="D31" s="43">
        <v>145140</v>
      </c>
      <c r="E31" s="44">
        <v>145140</v>
      </c>
      <c r="F31" s="51">
        <f>SUM(E31/E33)*100</f>
        <v>3.4816951926266935</v>
      </c>
      <c r="G31" s="126">
        <f>SUM(E31/E39)*100</f>
        <v>1.4407377656192034E-2</v>
      </c>
      <c r="H31" s="91" t="s">
        <v>97</v>
      </c>
      <c r="I31" s="45" t="s">
        <v>77</v>
      </c>
      <c r="J31" s="25">
        <v>0</v>
      </c>
      <c r="K31" s="25">
        <v>0</v>
      </c>
      <c r="L31" s="25">
        <v>0</v>
      </c>
      <c r="M31" s="25">
        <v>0</v>
      </c>
      <c r="N31" s="117">
        <v>0</v>
      </c>
      <c r="O31" s="25">
        <v>0</v>
      </c>
      <c r="P31" s="72">
        <v>0</v>
      </c>
      <c r="Q31" s="25">
        <v>0</v>
      </c>
      <c r="R31" s="72">
        <v>0</v>
      </c>
      <c r="S31" s="25" t="s">
        <v>15</v>
      </c>
    </row>
    <row r="32" spans="1:19" ht="43.2" x14ac:dyDescent="0.3">
      <c r="A32" s="40">
        <v>6</v>
      </c>
      <c r="B32" s="5" t="s">
        <v>78</v>
      </c>
      <c r="C32" s="5" t="s">
        <v>79</v>
      </c>
      <c r="D32" s="31">
        <v>3113243</v>
      </c>
      <c r="E32" s="41">
        <v>2085096</v>
      </c>
      <c r="F32" s="51">
        <f>SUM(E32/E33)*100</f>
        <v>50.018387207972637</v>
      </c>
      <c r="G32" s="128">
        <f>SUM(E32/E39)*100</f>
        <v>0.20697785256590454</v>
      </c>
      <c r="H32" s="91" t="s">
        <v>98</v>
      </c>
      <c r="I32" s="45" t="s">
        <v>80</v>
      </c>
      <c r="J32" s="25">
        <v>0</v>
      </c>
      <c r="K32" s="25">
        <v>0</v>
      </c>
      <c r="L32" s="25">
        <v>0</v>
      </c>
      <c r="M32" s="25">
        <v>0</v>
      </c>
      <c r="N32" s="117">
        <v>0</v>
      </c>
      <c r="O32" s="25">
        <v>0</v>
      </c>
      <c r="P32" s="72">
        <v>0</v>
      </c>
      <c r="Q32" s="41">
        <v>1028147</v>
      </c>
      <c r="R32" s="72">
        <v>0</v>
      </c>
      <c r="S32" s="25" t="s">
        <v>15</v>
      </c>
    </row>
    <row r="33" spans="1:19" x14ac:dyDescent="0.3">
      <c r="A33" s="30"/>
      <c r="B33" s="46"/>
      <c r="C33" s="30"/>
      <c r="D33" s="36">
        <f>SUM(D27:D32)</f>
        <v>26580794.449999999</v>
      </c>
      <c r="E33" s="47">
        <f>SUM(E27:E32)</f>
        <v>4168659</v>
      </c>
      <c r="F33" s="59">
        <f>SUM(F27:F32)</f>
        <v>100</v>
      </c>
      <c r="G33" s="130"/>
      <c r="H33" s="57"/>
      <c r="I33" s="69"/>
      <c r="J33" s="25">
        <v>0</v>
      </c>
      <c r="K33" s="30">
        <v>0</v>
      </c>
      <c r="L33" s="30">
        <v>0</v>
      </c>
      <c r="M33" s="25">
        <v>0</v>
      </c>
      <c r="N33" s="118">
        <v>0</v>
      </c>
      <c r="O33" s="30">
        <v>0</v>
      </c>
      <c r="P33" s="72">
        <v>0</v>
      </c>
      <c r="Q33" s="47">
        <v>22412135.449999999</v>
      </c>
      <c r="R33" s="72">
        <v>0</v>
      </c>
      <c r="S33" s="30"/>
    </row>
    <row r="34" spans="1:19" x14ac:dyDescent="0.3">
      <c r="A34" s="40">
        <v>7</v>
      </c>
      <c r="B34" s="5" t="s">
        <v>81</v>
      </c>
      <c r="C34" s="5" t="s">
        <v>82</v>
      </c>
      <c r="D34" s="43">
        <v>129695</v>
      </c>
      <c r="E34" s="44">
        <v>129695</v>
      </c>
      <c r="F34" s="60">
        <f>SUM(E34/E36)*100</f>
        <v>19.509168308789242</v>
      </c>
      <c r="G34" s="126">
        <f>SUM(E34/E39)*100</f>
        <v>1.2874223819207839E-2</v>
      </c>
      <c r="H34" s="91" t="s">
        <v>99</v>
      </c>
      <c r="I34" s="38" t="s">
        <v>83</v>
      </c>
      <c r="J34" s="25">
        <v>0</v>
      </c>
      <c r="K34" s="25">
        <v>0</v>
      </c>
      <c r="L34" s="49">
        <v>0</v>
      </c>
      <c r="M34" s="25">
        <v>0</v>
      </c>
      <c r="N34" s="117">
        <v>0</v>
      </c>
      <c r="O34" s="49">
        <v>0</v>
      </c>
      <c r="P34" s="72"/>
      <c r="Q34" s="49">
        <v>0</v>
      </c>
      <c r="R34" s="72">
        <v>0</v>
      </c>
      <c r="S34" s="25" t="s">
        <v>15</v>
      </c>
    </row>
    <row r="35" spans="1:19" ht="43.2" x14ac:dyDescent="0.3">
      <c r="A35" s="40">
        <v>8</v>
      </c>
      <c r="B35" s="5" t="s">
        <v>84</v>
      </c>
      <c r="C35" s="5" t="s">
        <v>85</v>
      </c>
      <c r="D35" s="34">
        <v>535095</v>
      </c>
      <c r="E35" s="34">
        <v>535095</v>
      </c>
      <c r="F35" s="61">
        <f>SUM(E35/E36)*100</f>
        <v>80.490831691210758</v>
      </c>
      <c r="G35" s="131">
        <f>SUM(E35/E39)*100</f>
        <v>5.311640999683117E-2</v>
      </c>
      <c r="H35" s="58" t="s">
        <v>101</v>
      </c>
      <c r="I35" s="38" t="s">
        <v>86</v>
      </c>
      <c r="J35" s="25">
        <v>0</v>
      </c>
      <c r="K35" s="25">
        <v>0</v>
      </c>
      <c r="L35" s="49">
        <v>0</v>
      </c>
      <c r="M35" s="25">
        <v>0</v>
      </c>
      <c r="N35" s="117">
        <v>0</v>
      </c>
      <c r="O35" s="49">
        <v>0</v>
      </c>
      <c r="P35" s="72"/>
      <c r="Q35" s="49">
        <v>0</v>
      </c>
      <c r="R35" s="72"/>
      <c r="S35" s="25" t="s">
        <v>15</v>
      </c>
    </row>
    <row r="36" spans="1:19" x14ac:dyDescent="0.3">
      <c r="A36" s="30"/>
      <c r="B36" s="30" t="s">
        <v>56</v>
      </c>
      <c r="C36" s="30"/>
      <c r="D36" s="36">
        <f>SUM(D34:D35)</f>
        <v>664790</v>
      </c>
      <c r="E36" s="47">
        <f>SUM(E34:E35)</f>
        <v>664790</v>
      </c>
      <c r="F36" s="59">
        <f>SUM(F34:F35)</f>
        <v>100</v>
      </c>
      <c r="G36" s="130"/>
      <c r="H36" s="57"/>
      <c r="I36" s="69"/>
      <c r="J36" s="25">
        <v>0</v>
      </c>
      <c r="K36" s="30">
        <v>0</v>
      </c>
      <c r="L36" s="30">
        <v>0</v>
      </c>
      <c r="M36" s="25">
        <v>0</v>
      </c>
      <c r="N36" s="118">
        <v>0</v>
      </c>
      <c r="O36" s="48">
        <v>0</v>
      </c>
      <c r="P36" s="72"/>
      <c r="Q36" s="48">
        <v>0</v>
      </c>
      <c r="R36" s="72">
        <v>0</v>
      </c>
      <c r="S36" s="30" t="s">
        <v>15</v>
      </c>
    </row>
    <row r="37" spans="1:19" ht="69" x14ac:dyDescent="0.3">
      <c r="A37" s="40">
        <v>1</v>
      </c>
      <c r="B37" s="5" t="s">
        <v>87</v>
      </c>
      <c r="C37" s="6" t="s">
        <v>38</v>
      </c>
      <c r="D37" s="31">
        <v>550000000</v>
      </c>
      <c r="E37" s="31">
        <v>81799590</v>
      </c>
      <c r="F37" s="51">
        <f>SUM(E37/E38)*100</f>
        <v>100</v>
      </c>
      <c r="G37" s="128">
        <f>SUM(E37/E39)*100</f>
        <v>8.1198676123168614</v>
      </c>
      <c r="H37" s="91" t="s">
        <v>100</v>
      </c>
      <c r="I37" s="45" t="s">
        <v>88</v>
      </c>
      <c r="J37" s="25">
        <v>0</v>
      </c>
      <c r="K37" s="25">
        <v>0</v>
      </c>
      <c r="L37" s="25">
        <v>0</v>
      </c>
      <c r="M37" s="25">
        <v>0</v>
      </c>
      <c r="N37" s="117">
        <v>0</v>
      </c>
      <c r="O37" s="25">
        <v>0</v>
      </c>
      <c r="P37" s="72"/>
      <c r="Q37" s="22">
        <f>SUM(D37-E37)</f>
        <v>468200410</v>
      </c>
      <c r="R37" s="72">
        <v>0</v>
      </c>
      <c r="S37" s="40" t="s">
        <v>89</v>
      </c>
    </row>
    <row r="38" spans="1:19" x14ac:dyDescent="0.3">
      <c r="A38" s="40"/>
      <c r="B38" s="5"/>
      <c r="C38" s="6"/>
      <c r="D38" s="31">
        <f>SUM(D37)</f>
        <v>550000000</v>
      </c>
      <c r="E38" s="31">
        <f>SUM(E37)</f>
        <v>81799590</v>
      </c>
      <c r="F38" s="63">
        <f>SUM(F37)</f>
        <v>100</v>
      </c>
      <c r="G38" s="128"/>
      <c r="H38" s="91"/>
      <c r="I38" s="45"/>
      <c r="J38" s="25"/>
      <c r="K38" s="25"/>
      <c r="L38" s="25"/>
      <c r="M38" s="42"/>
      <c r="N38" s="117"/>
      <c r="O38" s="25"/>
      <c r="P38" s="72"/>
      <c r="Q38" s="22"/>
      <c r="R38" s="72"/>
      <c r="S38" s="40"/>
    </row>
    <row r="39" spans="1:19" x14ac:dyDescent="0.3">
      <c r="A39" s="8"/>
      <c r="B39" s="8" t="s">
        <v>56</v>
      </c>
      <c r="C39" s="8"/>
      <c r="D39" s="54">
        <f>SUM(D12+D26+D33+D36+D37)</f>
        <v>1608309209.3099999</v>
      </c>
      <c r="E39" s="54">
        <f>SUM(E38+E36+E33+E18+E12+E7+E8)</f>
        <v>1007400537.86</v>
      </c>
      <c r="F39" s="62"/>
      <c r="G39" s="123">
        <f>SUM(G10:G37)</f>
        <v>99.279223831324856</v>
      </c>
      <c r="H39" s="13"/>
      <c r="I39" s="66"/>
      <c r="J39" s="8"/>
      <c r="K39" s="8"/>
      <c r="L39" s="8"/>
      <c r="M39" s="8"/>
      <c r="N39" s="113"/>
      <c r="O39" s="8"/>
      <c r="P39" s="8"/>
      <c r="Q39" s="54">
        <f>SUM(Q18+Q25+Q33+Q36+Q37)</f>
        <v>490612545.44999999</v>
      </c>
      <c r="R39" s="54">
        <f>SUM(R18+R25+R33+R36+R37)</f>
        <v>117557229</v>
      </c>
      <c r="S39" s="8"/>
    </row>
    <row r="41" spans="1:19" ht="75.599999999999994" customHeight="1" x14ac:dyDescent="0.3">
      <c r="A41" s="140" t="s">
        <v>108</v>
      </c>
      <c r="B41" s="141"/>
      <c r="C41" s="141"/>
      <c r="D41" s="141"/>
      <c r="E41" s="141"/>
      <c r="F41" s="141"/>
      <c r="G41" s="141"/>
      <c r="H41" s="141"/>
      <c r="I41" s="141"/>
      <c r="J41" s="141"/>
      <c r="K41" s="142"/>
      <c r="L41" s="5"/>
      <c r="M41" s="5"/>
      <c r="N41" s="119"/>
      <c r="O41" s="5"/>
      <c r="P41" s="5"/>
      <c r="Q41" s="5"/>
      <c r="R41" s="5"/>
      <c r="S41" s="5"/>
    </row>
  </sheetData>
  <mergeCells count="2">
    <mergeCell ref="A41:K41"/>
    <mergeCell ref="A9:XFD9"/>
  </mergeCells>
  <hyperlinks>
    <hyperlink ref="H10" r:id="rId1" display="zs8341@pnb.co.in" xr:uid="{DA69D89B-5039-4F1C-B8C7-63E685610296}"/>
    <hyperlink ref="H21" r:id="rId2" xr:uid="{1B795BD2-C1AB-4CBA-9703-33E37BF07E48}"/>
    <hyperlink ref="H29" r:id="rId3" xr:uid="{FDE3E992-4637-4E4C-932D-32B1BEB6383E}"/>
    <hyperlink ref="H31" r:id="rId4" xr:uid="{F2FD50E6-EBA6-405B-86C6-E3E273839FCB}"/>
    <hyperlink ref="H32" r:id="rId5" xr:uid="{7FFE8A21-E970-488F-959F-E35543F8B756}"/>
    <hyperlink ref="H34" r:id="rId6" xr:uid="{4E031950-E99C-4FCB-87F4-11BDE31C9F0F}"/>
    <hyperlink ref="H35" r:id="rId7" xr:uid="{4A86F028-D874-43E1-B370-FF613AAC74D5}"/>
    <hyperlink ref="H11" r:id="rId8" display="santhosh.s3@kotak.com" xr:uid="{65374427-297C-4C94-9DB7-CDB2EE91506A}"/>
    <hyperlink ref="H27" r:id="rId9" xr:uid="{F9242C57-3FDD-4044-95DF-4183757FA11F}"/>
    <hyperlink ref="H30" r:id="rId10" xr:uid="{BC82587A-A348-463F-9F1E-45672D3EDE3E}"/>
  </hyperlinks>
  <pageMargins left="0.19685039370078741" right="0.15748031496062992" top="0.51181102362204722" bottom="0.47244094488188981" header="0.31496062992125984" footer="0.31496062992125984"/>
  <pageSetup scale="90"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850B-FC8C-43E4-9038-399E370F991B}">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Claims</vt:lpstr>
      <vt:lpstr>Sheet1</vt:lpstr>
      <vt:lpstr>Claims!Print_Area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Aditya</dc:creator>
  <cp:lastModifiedBy>Jayashree S Iyer</cp:lastModifiedBy>
  <cp:lastPrinted>2023-05-29T05:18:35Z</cp:lastPrinted>
  <dcterms:created xsi:type="dcterms:W3CDTF">2021-03-16T12:24:37Z</dcterms:created>
  <dcterms:modified xsi:type="dcterms:W3CDTF">2023-07-20T08:03:10Z</dcterms:modified>
</cp:coreProperties>
</file>